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пециалист\Desktop\МЕНЮ на сайт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I489" i="1" l="1"/>
  <c r="L363" i="1"/>
  <c r="L405" i="1"/>
  <c r="J391" i="1"/>
  <c r="G349" i="1"/>
  <c r="L321" i="1"/>
  <c r="L195" i="1"/>
  <c r="G139" i="1" l="1"/>
  <c r="G185" i="1"/>
  <c r="L153" i="1"/>
  <c r="L27" i="1"/>
  <c r="L69" i="1"/>
  <c r="L111" i="1"/>
  <c r="J97" i="1"/>
  <c r="F494" i="1" l="1"/>
  <c r="G494" i="1"/>
  <c r="H494" i="1"/>
  <c r="J417" i="1" l="1"/>
  <c r="J123" i="1"/>
  <c r="B593" i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B490" i="1"/>
  <c r="A490" i="1"/>
  <c r="J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F185" i="1"/>
  <c r="B182" i="1"/>
  <c r="A182" i="1"/>
  <c r="L181" i="1"/>
  <c r="J181" i="1"/>
  <c r="I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F139" i="1"/>
  <c r="B131" i="1"/>
  <c r="A131" i="1"/>
  <c r="J130" i="1"/>
  <c r="I130" i="1"/>
  <c r="H130" i="1"/>
  <c r="G130" i="1"/>
  <c r="F130" i="1"/>
  <c r="B124" i="1"/>
  <c r="A124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H299" i="1" l="1"/>
  <c r="H593" i="1"/>
  <c r="G257" i="1"/>
  <c r="G299" i="1"/>
  <c r="F299" i="1"/>
  <c r="J299" i="1"/>
  <c r="I299" i="1"/>
  <c r="H551" i="1"/>
  <c r="I593" i="1"/>
  <c r="F593" i="1"/>
  <c r="J593" i="1"/>
  <c r="F551" i="1"/>
  <c r="G593" i="1"/>
  <c r="J551" i="1"/>
  <c r="I551" i="1"/>
  <c r="G551" i="1"/>
  <c r="I509" i="1"/>
  <c r="G509" i="1"/>
  <c r="J509" i="1"/>
  <c r="H509" i="1"/>
  <c r="J467" i="1"/>
  <c r="H467" i="1"/>
  <c r="G467" i="1"/>
  <c r="I467" i="1"/>
  <c r="F509" i="1"/>
  <c r="F467" i="1"/>
  <c r="G425" i="1"/>
  <c r="I425" i="1"/>
  <c r="J425" i="1"/>
  <c r="H425" i="1"/>
  <c r="H383" i="1"/>
  <c r="J383" i="1"/>
  <c r="I383" i="1"/>
  <c r="G383" i="1"/>
  <c r="I341" i="1"/>
  <c r="G341" i="1"/>
  <c r="J341" i="1"/>
  <c r="H341" i="1"/>
  <c r="I257" i="1"/>
  <c r="J257" i="1"/>
  <c r="H257" i="1"/>
  <c r="J215" i="1"/>
  <c r="H215" i="1"/>
  <c r="I215" i="1"/>
  <c r="I173" i="1"/>
  <c r="G173" i="1"/>
  <c r="J173" i="1"/>
  <c r="H173" i="1"/>
  <c r="H131" i="1"/>
  <c r="J131" i="1"/>
  <c r="I131" i="1"/>
  <c r="G131" i="1"/>
  <c r="I89" i="1"/>
  <c r="H89" i="1"/>
  <c r="G89" i="1"/>
  <c r="J89" i="1"/>
  <c r="I47" i="1"/>
  <c r="H47" i="1"/>
  <c r="G47" i="1"/>
  <c r="J47" i="1"/>
  <c r="F425" i="1"/>
  <c r="F383" i="1"/>
  <c r="F341" i="1"/>
  <c r="F257" i="1"/>
  <c r="F215" i="1"/>
  <c r="F173" i="1"/>
  <c r="F131" i="1"/>
  <c r="F89" i="1"/>
  <c r="F47" i="1"/>
  <c r="J594" i="1" l="1"/>
  <c r="H594" i="1"/>
  <c r="I594" i="1"/>
  <c r="F594" i="1"/>
  <c r="L116" i="1"/>
  <c r="L74" i="1"/>
  <c r="L32" i="1"/>
  <c r="L158" i="1"/>
  <c r="G215" i="1"/>
  <c r="G594" i="1" s="1"/>
  <c r="L200" i="1"/>
  <c r="L326" i="1"/>
  <c r="L368" i="1"/>
  <c r="L410" i="1"/>
  <c r="L143" i="1"/>
  <c r="L173" i="1"/>
  <c r="L284" i="1"/>
  <c r="L279" i="1"/>
  <c r="L59" i="1"/>
  <c r="L89" i="1"/>
  <c r="L341" i="1"/>
  <c r="L311" i="1"/>
  <c r="L437" i="1"/>
  <c r="L467" i="1"/>
  <c r="L237" i="1"/>
  <c r="L242" i="1"/>
  <c r="L489" i="1"/>
  <c r="L494" i="1"/>
  <c r="L131" i="1"/>
  <c r="L101" i="1"/>
  <c r="L593" i="1"/>
  <c r="L563" i="1"/>
  <c r="L551" i="1"/>
  <c r="L521" i="1"/>
  <c r="L299" i="1"/>
  <c r="L269" i="1"/>
  <c r="L185" i="1"/>
  <c r="L215" i="1"/>
  <c r="L531" i="1"/>
  <c r="L536" i="1"/>
  <c r="L509" i="1"/>
  <c r="L479" i="1"/>
  <c r="L227" i="1"/>
  <c r="L257" i="1"/>
  <c r="L425" i="1"/>
  <c r="L395" i="1"/>
  <c r="L353" i="1"/>
  <c r="L383" i="1"/>
  <c r="L573" i="1"/>
  <c r="L578" i="1"/>
  <c r="L452" i="1"/>
  <c r="L447" i="1"/>
  <c r="L508" i="1"/>
  <c r="L291" i="1"/>
  <c r="L417" i="1"/>
  <c r="L340" i="1"/>
  <c r="L214" i="1"/>
  <c r="L172" i="1"/>
  <c r="L382" i="1"/>
  <c r="L459" i="1"/>
  <c r="L585" i="1"/>
  <c r="L256" i="1"/>
  <c r="L81" i="1"/>
  <c r="L333" i="1"/>
  <c r="L88" i="1"/>
  <c r="L17" i="1"/>
  <c r="L47" i="1"/>
  <c r="L594" i="1"/>
  <c r="L592" i="1"/>
  <c r="L424" i="1"/>
  <c r="L501" i="1"/>
  <c r="L249" i="1"/>
  <c r="L550" i="1"/>
  <c r="L375" i="1"/>
  <c r="L207" i="1"/>
  <c r="L123" i="1"/>
  <c r="L46" i="1"/>
  <c r="L165" i="1"/>
  <c r="L298" i="1"/>
  <c r="L466" i="1"/>
  <c r="L130" i="1"/>
  <c r="L39" i="1"/>
  <c r="L543" i="1"/>
</calcChain>
</file>

<file path=xl/sharedStrings.xml><?xml version="1.0" encoding="utf-8"?>
<sst xmlns="http://schemas.openxmlformats.org/spreadsheetml/2006/main" count="730" uniqueCount="209">
  <si>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</si>
  <si>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</si>
  <si>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</si>
  <si>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</si>
  <si>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</si>
  <si>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</si>
  <si>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</si>
  <si>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</si>
  <si>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</si>
  <si>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</si>
  <si>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</si>
  <si>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</si>
  <si>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</si>
  <si>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</si>
  <si>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</si>
  <si>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</si>
  <si>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</si>
  <si>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</si>
  <si>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</si>
  <si>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</si>
  <si>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</si>
  <si>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</si>
  <si>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</si>
  <si>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</si>
  <si>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</si>
  <si>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</si>
  <si>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</si>
  <si>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</si>
  <si>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</si>
  <si>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</si>
  <si>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</si>
  <si>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</si>
  <si>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</si>
  <si>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</si>
  <si>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</si>
  <si>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</si>
  <si>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</si>
  <si>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</si>
  <si>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</si>
  <si>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</si>
  <si>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</si>
  <si>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</si>
  <si>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</si>
  <si>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</si>
  <si>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</si>
  <si>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Каша молочная  пшеничная с маслом</t>
  </si>
  <si>
    <t>Бутерброд с маслом и сыром</t>
  </si>
  <si>
    <t>Батон подмосковный</t>
  </si>
  <si>
    <t>108/08</t>
  </si>
  <si>
    <t>003/04</t>
  </si>
  <si>
    <t>693/04</t>
  </si>
  <si>
    <t>574/89</t>
  </si>
  <si>
    <t>Суфле творожное с молоком сгущенным</t>
  </si>
  <si>
    <t>Бутерброд горячий "Пикантный"</t>
  </si>
  <si>
    <t xml:space="preserve">Чай с сахаром </t>
  </si>
  <si>
    <t>Фрукт свежий мандарин</t>
  </si>
  <si>
    <t>318/89</t>
  </si>
  <si>
    <t>685/04</t>
  </si>
  <si>
    <t>Каша молочная пшенная с маслом</t>
  </si>
  <si>
    <t>002/10</t>
  </si>
  <si>
    <t>286/08</t>
  </si>
  <si>
    <t>Батон с сыром</t>
  </si>
  <si>
    <t>Чай с сахаром</t>
  </si>
  <si>
    <t>109/08</t>
  </si>
  <si>
    <t>336/08</t>
  </si>
  <si>
    <t>Омлет натуральный с маслом</t>
  </si>
  <si>
    <t>Какао со свежим молоком</t>
  </si>
  <si>
    <t>Каша молочная  рисовая с маслом</t>
  </si>
  <si>
    <t>Чай с сахаром и лимоном</t>
  </si>
  <si>
    <t>Фрукт свежий банан</t>
  </si>
  <si>
    <t>Омлет с сыром</t>
  </si>
  <si>
    <t>Сок фруктовый</t>
  </si>
  <si>
    <t>138/08</t>
  </si>
  <si>
    <t>Какао на сгущенном молоке</t>
  </si>
  <si>
    <t>007/03</t>
  </si>
  <si>
    <t>Макаронные изделия отварные с маслом</t>
  </si>
  <si>
    <t>Компот из черной смородины</t>
  </si>
  <si>
    <t>227/08</t>
  </si>
  <si>
    <t>279/08</t>
  </si>
  <si>
    <t>Хлеб пшеничный</t>
  </si>
  <si>
    <t>Хлеб чусовской</t>
  </si>
  <si>
    <t>Директор</t>
  </si>
  <si>
    <t>Плов из свинины</t>
  </si>
  <si>
    <t>Картофельное пюре с маслом</t>
  </si>
  <si>
    <t>241/08</t>
  </si>
  <si>
    <t>Компот из яблок с лимоном</t>
  </si>
  <si>
    <t>290/08</t>
  </si>
  <si>
    <t>219/08</t>
  </si>
  <si>
    <t>Напиток витаминный из плодов шиповника</t>
  </si>
  <si>
    <t>289/08</t>
  </si>
  <si>
    <t>Салат из свежих огурцов с маслом</t>
  </si>
  <si>
    <t>Борщ "Сибирский" с фасолью, сметаной, цыпленком</t>
  </si>
  <si>
    <t>Птица тушеная в соусе молочном</t>
  </si>
  <si>
    <t>Капуста тушеная</t>
  </si>
  <si>
    <t>Кисель витаминный "Витошка"</t>
  </si>
  <si>
    <t>Суп молочный с макаронными изделиями</t>
  </si>
  <si>
    <t>Компот из кураги</t>
  </si>
  <si>
    <t>Суп рассольник Петербургский со сметаной и цыпленком</t>
  </si>
  <si>
    <t>197/10</t>
  </si>
  <si>
    <t>Гуляш из свинины</t>
  </si>
  <si>
    <t>401/96</t>
  </si>
  <si>
    <t xml:space="preserve">Хлеб пшеничный </t>
  </si>
  <si>
    <t>Салат "Осенний"</t>
  </si>
  <si>
    <t>Суп - пюре из печени с гренками</t>
  </si>
  <si>
    <t>Тефтели мясные с соусом томатным</t>
  </si>
  <si>
    <t>Яйцо вареное</t>
  </si>
  <si>
    <t>209/10</t>
  </si>
  <si>
    <t>Каша гречневая рассыпчатая</t>
  </si>
  <si>
    <t>Салат из свеклы с солеными огурцами</t>
  </si>
  <si>
    <t>Суп картофельный с бобовыми и мясом цыпленка</t>
  </si>
  <si>
    <t>Суфле "Рыбка" из горбуши</t>
  </si>
  <si>
    <t>Картофельное пюре с морковью</t>
  </si>
  <si>
    <t>ТТк</t>
  </si>
  <si>
    <t>Борщ с капустой, картофелем, сметаной, цыпленком.</t>
  </si>
  <si>
    <t>Напиток витаминный "Витошка"</t>
  </si>
  <si>
    <t>пр.пр.</t>
  </si>
  <si>
    <t>Котлета "Особая"</t>
  </si>
  <si>
    <t>Кофейный напиток на сгущенном молоке</t>
  </si>
  <si>
    <t>\</t>
  </si>
  <si>
    <t>Фрукт свежий апельсин</t>
  </si>
  <si>
    <t>Салат "Золотая осень"</t>
  </si>
  <si>
    <t>009/03</t>
  </si>
  <si>
    <t>121/89</t>
  </si>
  <si>
    <t>Суп -пюре из птицы с гренками и зеленью</t>
  </si>
  <si>
    <t>Шницель "Дружба"</t>
  </si>
  <si>
    <t>100/89</t>
  </si>
  <si>
    <t>Бутерброд "пикантный"горячий</t>
  </si>
  <si>
    <t>Макаронные изделия с овощами</t>
  </si>
  <si>
    <t xml:space="preserve">Салат из моркови </t>
  </si>
  <si>
    <t>Шницель из свинины</t>
  </si>
  <si>
    <t>Картофель в сметанном соусе</t>
  </si>
  <si>
    <t>Йогурт фруктовый</t>
  </si>
  <si>
    <t>Салат "Здоровье"</t>
  </si>
  <si>
    <t>Кукуруза консервированная</t>
  </si>
  <si>
    <t xml:space="preserve">Макаронные изделия отварные </t>
  </si>
  <si>
    <t>Суп лапша домашняя с цыпленком</t>
  </si>
  <si>
    <t>Азу из говядины</t>
  </si>
  <si>
    <t>Компот из яблок и вишни</t>
  </si>
  <si>
    <t>Напиток "Здоровье"</t>
  </si>
  <si>
    <t>Салат  из капусты , помидоров и  огурцов</t>
  </si>
  <si>
    <t>Котлета "Особая" мясная</t>
  </si>
  <si>
    <t>Каша молочная  "Дружба" с маслом</t>
  </si>
  <si>
    <t>Бутерброд  с маслом и джемом</t>
  </si>
  <si>
    <t xml:space="preserve">Бутерброд с маслом </t>
  </si>
  <si>
    <t>Бутерброд  с сыром и маслом</t>
  </si>
  <si>
    <t>"Школа-интернат № 53"</t>
  </si>
  <si>
    <t>Бутерброд с  сыром и маслом</t>
  </si>
  <si>
    <t>Напиток брусничный</t>
  </si>
  <si>
    <t>А.В.Демченко</t>
  </si>
  <si>
    <t>Фрукт свежий яблоко</t>
  </si>
  <si>
    <t>Какао витаминный с молоком Витошка</t>
  </si>
  <si>
    <t>Суп  щи с капустой, цыпленком , сметаной</t>
  </si>
  <si>
    <t>бутерброд</t>
  </si>
  <si>
    <t>Салат из капусты с морковью</t>
  </si>
  <si>
    <t>Бутерброд</t>
  </si>
  <si>
    <t>384/2008</t>
  </si>
  <si>
    <t>Каша молочная  гречневая с маслом</t>
  </si>
  <si>
    <t>Пудинг творожный  с молоком  сгущенным</t>
  </si>
  <si>
    <t>Компот из сухофруктов</t>
  </si>
  <si>
    <t xml:space="preserve">Каша молочная овсяная "Геркулес" с маслом </t>
  </si>
  <si>
    <t>Кофейный напиток с молоком</t>
  </si>
  <si>
    <t>Салат картофельный с зеленым горошком</t>
  </si>
  <si>
    <t>50/2008</t>
  </si>
  <si>
    <t>Суп картофельный с рыбными консервами</t>
  </si>
  <si>
    <t>026/2008</t>
  </si>
  <si>
    <t>45/2008</t>
  </si>
  <si>
    <t>43/2003</t>
  </si>
  <si>
    <t>028/2003</t>
  </si>
  <si>
    <t>65/2003</t>
  </si>
  <si>
    <t>Йогурт фруктовый 2х слойный</t>
  </si>
  <si>
    <t>095/2003</t>
  </si>
  <si>
    <t>271/2008</t>
  </si>
  <si>
    <t>007/2003</t>
  </si>
  <si>
    <t>403/1996</t>
  </si>
  <si>
    <t>63/08</t>
  </si>
  <si>
    <t>004/08</t>
  </si>
  <si>
    <t>384/08</t>
  </si>
  <si>
    <t>112/08</t>
  </si>
  <si>
    <t>285/08</t>
  </si>
  <si>
    <t>139/08</t>
  </si>
  <si>
    <t>016/08</t>
  </si>
  <si>
    <t>111/04</t>
  </si>
  <si>
    <t>213/08</t>
  </si>
  <si>
    <t>228/08</t>
  </si>
  <si>
    <t>ТТК1</t>
  </si>
  <si>
    <t>104/08</t>
  </si>
  <si>
    <t>009/08</t>
  </si>
  <si>
    <t>53/08</t>
  </si>
  <si>
    <t>416/96</t>
  </si>
  <si>
    <t>218/89</t>
  </si>
  <si>
    <t>284/96</t>
  </si>
  <si>
    <t>114/08</t>
  </si>
  <si>
    <t>229/08</t>
  </si>
  <si>
    <t>171/96</t>
  </si>
  <si>
    <t>422/96</t>
  </si>
  <si>
    <t>280/08</t>
  </si>
  <si>
    <t>686/04</t>
  </si>
  <si>
    <t>141/08</t>
  </si>
  <si>
    <t>001/04</t>
  </si>
  <si>
    <t>293/08</t>
  </si>
  <si>
    <t>013/03</t>
  </si>
  <si>
    <t>056/08</t>
  </si>
  <si>
    <t>438/04</t>
  </si>
  <si>
    <t>283/08</t>
  </si>
  <si>
    <t>031/08</t>
  </si>
  <si>
    <t>72/08</t>
  </si>
  <si>
    <t>609/10</t>
  </si>
  <si>
    <t>235/08</t>
  </si>
  <si>
    <t>54-5/01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</si>
</sst>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17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1" fontId="0" fillId="5" borderId="19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2" xfId="0" applyFill="1" applyBorder="1" applyProtection="1">
      <protection locked="0"/>
    </xf>
    <xf numFmtId="17" fontId="0" fillId="5" borderId="2" xfId="0" applyNumberFormat="1" applyFill="1" applyBorder="1" applyProtection="1">
      <protection locked="0"/>
    </xf>
    <xf numFmtId="16" fontId="2" fillId="2" borderId="19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1" fontId="0" fillId="5" borderId="17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1" fontId="0" fillId="5" borderId="19" xfId="0" applyNumberFormat="1" applyFill="1" applyBorder="1" applyAlignment="1" applyProtection="1">
      <alignment horizontal="center"/>
      <protection locked="0"/>
    </xf>
    <xf numFmtId="16" fontId="0" fillId="5" borderId="2" xfId="0" applyNumberFormat="1" applyFill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1" fontId="2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164" fontId="2" fillId="0" borderId="2" xfId="0" applyNumberFormat="1" applyFont="1" applyBorder="1" applyAlignment="1">
      <alignment horizontal="center" vertical="top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4"/>
  <sheetViews>
    <sheetView tabSelected="1" workbookViewId="0">
      <pane xSplit="4" ySplit="5" topLeftCell="E474" activePane="bottomRight" state="frozen"/>
      <selection pane="topRight" activeCell="E1" sqref="E1"/>
      <selection pane="bottomLeft" activeCell="A6" sqref="A6"/>
      <selection pane="bottomRight" activeCell="E485" sqref="E48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7" t="s">
        <v>145</v>
      </c>
      <c r="D1" s="88"/>
      <c r="E1" s="88"/>
      <c r="F1" s="13" t="s">
        <v>16</v>
      </c>
      <c r="G1" s="2" t="s">
        <v>17</v>
      </c>
      <c r="H1" s="89" t="s">
        <v>81</v>
      </c>
      <c r="I1" s="89"/>
      <c r="J1" s="89"/>
      <c r="K1" s="89"/>
    </row>
    <row r="2" spans="1:12" ht="18" x14ac:dyDescent="0.2">
      <c r="A2" s="43" t="s">
        <v>6</v>
      </c>
      <c r="C2" s="2"/>
      <c r="G2" s="2" t="s">
        <v>18</v>
      </c>
      <c r="H2" s="89" t="s">
        <v>148</v>
      </c>
      <c r="I2" s="89"/>
      <c r="J2" s="89"/>
      <c r="K2" s="89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8</v>
      </c>
      <c r="I3" s="55">
        <v>9</v>
      </c>
      <c r="J3" s="56">
        <v>2025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58" t="s">
        <v>45</v>
      </c>
      <c r="F6" s="60">
        <v>154</v>
      </c>
      <c r="G6" s="60">
        <v>11</v>
      </c>
      <c r="H6" s="60">
        <v>10</v>
      </c>
      <c r="I6" s="61">
        <v>36</v>
      </c>
      <c r="J6" s="60">
        <v>238</v>
      </c>
      <c r="K6" s="66" t="s">
        <v>48</v>
      </c>
      <c r="L6" s="64">
        <v>12.14</v>
      </c>
    </row>
    <row r="7" spans="1:12" ht="15" x14ac:dyDescent="0.25">
      <c r="A7" s="25"/>
      <c r="B7" s="16"/>
      <c r="C7" s="11"/>
      <c r="D7" s="6"/>
      <c r="E7" s="59"/>
      <c r="F7" s="62"/>
      <c r="G7" s="62"/>
      <c r="H7" s="62"/>
      <c r="I7" s="63"/>
      <c r="J7" s="62"/>
      <c r="K7" s="67"/>
      <c r="L7" s="65"/>
    </row>
    <row r="8" spans="1:12" ht="15" x14ac:dyDescent="0.25">
      <c r="A8" s="25"/>
      <c r="B8" s="16"/>
      <c r="C8" s="11"/>
      <c r="D8" s="7" t="s">
        <v>22</v>
      </c>
      <c r="E8" s="59" t="s">
        <v>150</v>
      </c>
      <c r="F8" s="62">
        <v>200</v>
      </c>
      <c r="G8" s="62">
        <v>3</v>
      </c>
      <c r="H8" s="62">
        <v>5</v>
      </c>
      <c r="I8" s="63">
        <v>23</v>
      </c>
      <c r="J8" s="62">
        <v>174.5</v>
      </c>
      <c r="K8" s="67" t="s">
        <v>50</v>
      </c>
      <c r="L8" s="65">
        <v>17.059999999999999</v>
      </c>
    </row>
    <row r="9" spans="1:12" ht="15" x14ac:dyDescent="0.25">
      <c r="A9" s="25"/>
      <c r="B9" s="16"/>
      <c r="C9" s="11"/>
      <c r="D9" s="7" t="s">
        <v>23</v>
      </c>
      <c r="E9" s="59" t="s">
        <v>47</v>
      </c>
      <c r="F9" s="62">
        <v>20</v>
      </c>
      <c r="G9" s="62">
        <v>1</v>
      </c>
      <c r="H9" s="62">
        <v>1</v>
      </c>
      <c r="I9" s="63">
        <v>11</v>
      </c>
      <c r="J9" s="62">
        <v>81</v>
      </c>
      <c r="K9" s="67"/>
      <c r="L9" s="65">
        <v>1.8</v>
      </c>
    </row>
    <row r="10" spans="1:12" ht="15" x14ac:dyDescent="0.25">
      <c r="A10" s="25"/>
      <c r="B10" s="16"/>
      <c r="C10" s="11"/>
      <c r="D10" s="7" t="s">
        <v>24</v>
      </c>
      <c r="E10" s="59" t="s">
        <v>149</v>
      </c>
      <c r="F10" s="62">
        <v>160</v>
      </c>
      <c r="G10" s="62">
        <v>3</v>
      </c>
      <c r="H10" s="62">
        <v>2</v>
      </c>
      <c r="I10" s="63">
        <v>2</v>
      </c>
      <c r="J10" s="62">
        <v>94</v>
      </c>
      <c r="K10" s="67" t="s">
        <v>51</v>
      </c>
      <c r="L10" s="65">
        <v>27.2</v>
      </c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534</v>
      </c>
      <c r="G13" s="21">
        <f t="shared" ref="G13:J13" si="0">SUM(G6:G12)</f>
        <v>18</v>
      </c>
      <c r="H13" s="21">
        <f t="shared" si="0"/>
        <v>18</v>
      </c>
      <c r="I13" s="21">
        <f t="shared" si="0"/>
        <v>72</v>
      </c>
      <c r="J13" s="21">
        <f t="shared" si="0"/>
        <v>587.5</v>
      </c>
      <c r="K13" s="27"/>
      <c r="L13" s="21">
        <f t="shared" ref="L13" si="1">SUM(L6:L12)</f>
        <v>58.2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120</v>
      </c>
      <c r="F18" s="51">
        <v>100</v>
      </c>
      <c r="G18" s="51">
        <v>2.2000000000000002</v>
      </c>
      <c r="H18" s="51">
        <v>10</v>
      </c>
      <c r="I18" s="51">
        <v>9.2100000000000009</v>
      </c>
      <c r="J18" s="51">
        <v>100</v>
      </c>
      <c r="K18" s="69" t="s">
        <v>121</v>
      </c>
      <c r="L18" s="51">
        <v>8.68</v>
      </c>
    </row>
    <row r="19" spans="1:12" ht="15" x14ac:dyDescent="0.25">
      <c r="A19" s="25"/>
      <c r="B19" s="16"/>
      <c r="C19" s="11"/>
      <c r="D19" s="7" t="s">
        <v>28</v>
      </c>
      <c r="E19" s="50" t="s">
        <v>151</v>
      </c>
      <c r="F19" s="51">
        <v>208</v>
      </c>
      <c r="G19" s="51">
        <v>7</v>
      </c>
      <c r="H19" s="51">
        <v>8</v>
      </c>
      <c r="I19" s="51">
        <v>6.36</v>
      </c>
      <c r="J19" s="51">
        <v>147.5</v>
      </c>
      <c r="K19" s="52" t="s">
        <v>174</v>
      </c>
      <c r="L19" s="51">
        <v>17.07</v>
      </c>
    </row>
    <row r="20" spans="1:12" ht="15" x14ac:dyDescent="0.25">
      <c r="A20" s="25"/>
      <c r="B20" s="16"/>
      <c r="C20" s="11"/>
      <c r="D20" s="7" t="s">
        <v>29</v>
      </c>
      <c r="E20" s="50" t="s">
        <v>116</v>
      </c>
      <c r="F20" s="51">
        <v>90</v>
      </c>
      <c r="G20" s="51">
        <v>9.4499999999999993</v>
      </c>
      <c r="H20" s="51">
        <v>6</v>
      </c>
      <c r="I20" s="51">
        <v>40.340000000000003</v>
      </c>
      <c r="J20" s="51">
        <v>147</v>
      </c>
      <c r="K20" s="52" t="s">
        <v>106</v>
      </c>
      <c r="L20" s="51">
        <v>39.44</v>
      </c>
    </row>
    <row r="21" spans="1:12" ht="15" x14ac:dyDescent="0.25">
      <c r="A21" s="25"/>
      <c r="B21" s="16"/>
      <c r="C21" s="11"/>
      <c r="D21" s="7" t="s">
        <v>30</v>
      </c>
      <c r="E21" s="50" t="s">
        <v>75</v>
      </c>
      <c r="F21" s="51">
        <v>150</v>
      </c>
      <c r="G21" s="51">
        <v>4.13</v>
      </c>
      <c r="H21" s="51">
        <v>2.09</v>
      </c>
      <c r="I21" s="51">
        <v>19</v>
      </c>
      <c r="J21" s="51">
        <v>159</v>
      </c>
      <c r="K21" s="52" t="s">
        <v>77</v>
      </c>
      <c r="L21" s="51">
        <v>13.45</v>
      </c>
    </row>
    <row r="22" spans="1:12" ht="15" x14ac:dyDescent="0.25">
      <c r="A22" s="25"/>
      <c r="B22" s="16"/>
      <c r="C22" s="11"/>
      <c r="D22" s="7" t="s">
        <v>31</v>
      </c>
      <c r="E22" s="50" t="s">
        <v>76</v>
      </c>
      <c r="F22" s="51">
        <v>200</v>
      </c>
      <c r="G22" s="51">
        <v>0.31</v>
      </c>
      <c r="H22" s="51">
        <v>7.0000000000000007E-2</v>
      </c>
      <c r="I22" s="51">
        <v>9.09</v>
      </c>
      <c r="J22" s="51">
        <v>89</v>
      </c>
      <c r="K22" s="52" t="s">
        <v>78</v>
      </c>
      <c r="L22" s="51">
        <v>22.72</v>
      </c>
    </row>
    <row r="23" spans="1:12" ht="15" x14ac:dyDescent="0.25">
      <c r="A23" s="25"/>
      <c r="B23" s="16"/>
      <c r="C23" s="11"/>
      <c r="D23" s="7" t="s">
        <v>32</v>
      </c>
      <c r="E23" s="50" t="s">
        <v>79</v>
      </c>
      <c r="F23" s="51">
        <v>40</v>
      </c>
      <c r="G23" s="51">
        <v>2</v>
      </c>
      <c r="H23" s="51">
        <v>0.5</v>
      </c>
      <c r="I23" s="51">
        <v>12</v>
      </c>
      <c r="J23" s="51">
        <v>100</v>
      </c>
      <c r="K23" s="52"/>
      <c r="L23" s="51">
        <v>2.5299999999999998</v>
      </c>
    </row>
    <row r="24" spans="1:12" ht="15" x14ac:dyDescent="0.25">
      <c r="A24" s="25"/>
      <c r="B24" s="16"/>
      <c r="C24" s="11"/>
      <c r="D24" s="7" t="s">
        <v>33</v>
      </c>
      <c r="E24" s="50" t="s">
        <v>80</v>
      </c>
      <c r="F24" s="51">
        <v>40</v>
      </c>
      <c r="G24" s="51">
        <v>1.91</v>
      </c>
      <c r="H24" s="51">
        <v>0.34</v>
      </c>
      <c r="I24" s="51">
        <v>12</v>
      </c>
      <c r="J24" s="51">
        <v>80</v>
      </c>
      <c r="K24" s="52"/>
      <c r="L24" s="51">
        <v>2.4700000000000002</v>
      </c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828</v>
      </c>
      <c r="G27" s="21">
        <f t="shared" ref="G27:J27" si="3">SUM(G18:G26)</f>
        <v>26.999999999999996</v>
      </c>
      <c r="H27" s="21">
        <f t="shared" si="3"/>
        <v>27</v>
      </c>
      <c r="I27" s="21">
        <f t="shared" si="3"/>
        <v>108</v>
      </c>
      <c r="J27" s="21">
        <f t="shared" si="3"/>
        <v>822.5</v>
      </c>
      <c r="K27" s="27"/>
      <c r="L27" s="21">
        <f t="shared" ref="L27" si="4">SUM(L20:L26)</f>
        <v>80.61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5">SUM(G28:G31)</f>
        <v>0</v>
      </c>
      <c r="H32" s="21">
        <f t="shared" si="5"/>
        <v>0</v>
      </c>
      <c r="I32" s="21">
        <f t="shared" si="5"/>
        <v>0</v>
      </c>
      <c r="J32" s="21">
        <f t="shared" si="5"/>
        <v>0</v>
      </c>
      <c r="K32" s="27"/>
      <c r="L32" s="21">
        <f>SUM(L25:L31)</f>
        <v>80.61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6">SUM(G33:G38)</f>
        <v>0</v>
      </c>
      <c r="H39" s="21">
        <f t="shared" si="6"/>
        <v>0</v>
      </c>
      <c r="I39" s="21">
        <f t="shared" si="6"/>
        <v>0</v>
      </c>
      <c r="J39" s="21">
        <f t="shared" si="6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7">SUM(G40:G45)</f>
        <v>0</v>
      </c>
      <c r="H46" s="21">
        <f t="shared" si="7"/>
        <v>0</v>
      </c>
      <c r="I46" s="21">
        <f t="shared" si="7"/>
        <v>0</v>
      </c>
      <c r="J46" s="21">
        <f t="shared" si="7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85" t="s">
        <v>4</v>
      </c>
      <c r="D47" s="86"/>
      <c r="E47" s="33"/>
      <c r="F47" s="34">
        <f>F13+F17+F27+F32+F39+F46</f>
        <v>1362</v>
      </c>
      <c r="G47" s="34">
        <f t="shared" ref="G47:J47" si="8">G13+G17+G27+G32+G39+G46</f>
        <v>45</v>
      </c>
      <c r="H47" s="34">
        <f t="shared" si="8"/>
        <v>45</v>
      </c>
      <c r="I47" s="34">
        <f t="shared" si="8"/>
        <v>180</v>
      </c>
      <c r="J47" s="34">
        <f t="shared" si="8"/>
        <v>1410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58" t="s">
        <v>52</v>
      </c>
      <c r="F48" s="60">
        <v>170</v>
      </c>
      <c r="G48" s="60">
        <v>11</v>
      </c>
      <c r="H48" s="60">
        <v>13</v>
      </c>
      <c r="I48" s="61">
        <v>27</v>
      </c>
      <c r="J48" s="60">
        <v>203.5</v>
      </c>
      <c r="K48" s="66" t="s">
        <v>56</v>
      </c>
      <c r="L48" s="64">
        <v>68.02</v>
      </c>
    </row>
    <row r="49" spans="1:12" ht="15" x14ac:dyDescent="0.25">
      <c r="A49" s="15"/>
      <c r="B49" s="16"/>
      <c r="C49" s="11"/>
      <c r="D49" s="6" t="s">
        <v>152</v>
      </c>
      <c r="E49" s="59" t="s">
        <v>146</v>
      </c>
      <c r="F49" s="62">
        <v>40</v>
      </c>
      <c r="G49" s="62">
        <v>5</v>
      </c>
      <c r="H49" s="62">
        <v>3</v>
      </c>
      <c r="I49" s="63">
        <v>29</v>
      </c>
      <c r="J49" s="62">
        <v>140</v>
      </c>
      <c r="K49" s="67" t="s">
        <v>49</v>
      </c>
      <c r="L49" s="65">
        <v>18.02</v>
      </c>
    </row>
    <row r="50" spans="1:12" ht="15" x14ac:dyDescent="0.25">
      <c r="A50" s="15"/>
      <c r="B50" s="16"/>
      <c r="C50" s="11"/>
      <c r="D50" s="7" t="s">
        <v>22</v>
      </c>
      <c r="E50" s="59" t="s">
        <v>54</v>
      </c>
      <c r="F50" s="62">
        <v>200</v>
      </c>
      <c r="G50" s="62">
        <v>0</v>
      </c>
      <c r="H50" s="62">
        <v>0</v>
      </c>
      <c r="I50" s="63">
        <v>2</v>
      </c>
      <c r="J50" s="62">
        <v>69</v>
      </c>
      <c r="K50" s="67" t="s">
        <v>57</v>
      </c>
      <c r="L50" s="65">
        <v>2.1800000000000002</v>
      </c>
    </row>
    <row r="51" spans="1:12" ht="15" x14ac:dyDescent="0.25">
      <c r="A51" s="15"/>
      <c r="B51" s="16"/>
      <c r="C51" s="11"/>
      <c r="D51" s="7" t="s">
        <v>23</v>
      </c>
      <c r="E51" s="59" t="s">
        <v>47</v>
      </c>
      <c r="F51" s="62">
        <v>20</v>
      </c>
      <c r="G51" s="62">
        <v>1</v>
      </c>
      <c r="H51" s="62">
        <v>2</v>
      </c>
      <c r="I51" s="63">
        <v>11</v>
      </c>
      <c r="J51" s="62">
        <v>81</v>
      </c>
      <c r="K51" s="67"/>
      <c r="L51" s="65">
        <v>1.8</v>
      </c>
    </row>
    <row r="52" spans="1:12" ht="15" x14ac:dyDescent="0.25">
      <c r="A52" s="15"/>
      <c r="B52" s="16"/>
      <c r="C52" s="11"/>
      <c r="D52" s="7" t="s">
        <v>24</v>
      </c>
      <c r="E52" s="59" t="s">
        <v>55</v>
      </c>
      <c r="F52" s="62">
        <v>100</v>
      </c>
      <c r="G52" s="62">
        <v>1</v>
      </c>
      <c r="H52" s="62">
        <v>0</v>
      </c>
      <c r="I52" s="63">
        <v>3</v>
      </c>
      <c r="J52" s="62">
        <v>94</v>
      </c>
      <c r="K52" s="67" t="s">
        <v>51</v>
      </c>
      <c r="L52" s="65">
        <v>23</v>
      </c>
    </row>
    <row r="53" spans="1:12" ht="15" x14ac:dyDescent="0.25">
      <c r="A53" s="15"/>
      <c r="B53" s="16"/>
      <c r="C53" s="11"/>
      <c r="D53" s="6"/>
      <c r="E53" s="50"/>
      <c r="F53" s="62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530</v>
      </c>
      <c r="G55" s="21">
        <f t="shared" ref="G55" si="9">SUM(G48:G54)</f>
        <v>18</v>
      </c>
      <c r="H55" s="21">
        <f t="shared" ref="H55" si="10">SUM(H48:H54)</f>
        <v>18</v>
      </c>
      <c r="I55" s="21">
        <f t="shared" ref="I55" si="11">SUM(I48:I54)</f>
        <v>72</v>
      </c>
      <c r="J55" s="21">
        <f t="shared" ref="J55" si="12">SUM(J48:J54)</f>
        <v>587.5</v>
      </c>
      <c r="K55" s="27"/>
      <c r="L55" s="21">
        <f t="shared" ref="L55:L97" si="13">SUM(L48:L54)</f>
        <v>113.02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4">SUM(G56:G58)</f>
        <v>0</v>
      </c>
      <c r="H59" s="21">
        <f t="shared" ref="H59" si="15">SUM(H56:H58)</f>
        <v>0</v>
      </c>
      <c r="I59" s="21">
        <f t="shared" ref="I59" si="16">SUM(I56:I58)</f>
        <v>0</v>
      </c>
      <c r="J59" s="21">
        <f t="shared" ref="J59" si="17">SUM(J56:J58)</f>
        <v>0</v>
      </c>
      <c r="K59" s="27"/>
      <c r="L59" s="21">
        <f t="shared" ref="L59" ca="1" si="18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153</v>
      </c>
      <c r="F60" s="51">
        <v>100</v>
      </c>
      <c r="G60" s="51">
        <v>2.68</v>
      </c>
      <c r="H60" s="51">
        <v>0.9</v>
      </c>
      <c r="I60" s="51">
        <v>2.1</v>
      </c>
      <c r="J60" s="51">
        <v>63</v>
      </c>
      <c r="K60" s="52" t="s">
        <v>175</v>
      </c>
      <c r="L60" s="51">
        <v>7.99</v>
      </c>
    </row>
    <row r="61" spans="1:12" ht="15" x14ac:dyDescent="0.25">
      <c r="A61" s="15"/>
      <c r="B61" s="16"/>
      <c r="C61" s="11"/>
      <c r="D61" s="7" t="s">
        <v>28</v>
      </c>
      <c r="E61" s="50" t="s">
        <v>123</v>
      </c>
      <c r="F61" s="51">
        <v>220</v>
      </c>
      <c r="G61" s="51">
        <v>7</v>
      </c>
      <c r="H61" s="51">
        <v>9</v>
      </c>
      <c r="I61" s="51">
        <v>9</v>
      </c>
      <c r="J61" s="51">
        <v>231</v>
      </c>
      <c r="K61" s="52" t="s">
        <v>122</v>
      </c>
      <c r="L61" s="51">
        <v>23.37</v>
      </c>
    </row>
    <row r="62" spans="1:12" ht="15" x14ac:dyDescent="0.25">
      <c r="A62" s="15"/>
      <c r="B62" s="16"/>
      <c r="C62" s="11"/>
      <c r="D62" s="7" t="s">
        <v>29</v>
      </c>
      <c r="E62" s="50" t="s">
        <v>124</v>
      </c>
      <c r="F62" s="51">
        <v>90</v>
      </c>
      <c r="G62" s="51">
        <v>5</v>
      </c>
      <c r="H62" s="51">
        <v>10.65</v>
      </c>
      <c r="I62" s="51">
        <v>26.65</v>
      </c>
      <c r="J62" s="51">
        <v>126</v>
      </c>
      <c r="K62" s="52" t="s">
        <v>125</v>
      </c>
      <c r="L62" s="51">
        <v>41.66</v>
      </c>
    </row>
    <row r="63" spans="1:12" ht="15" x14ac:dyDescent="0.25">
      <c r="A63" s="15"/>
      <c r="B63" s="16"/>
      <c r="C63" s="11"/>
      <c r="D63" s="7" t="s">
        <v>30</v>
      </c>
      <c r="E63" s="50" t="s">
        <v>83</v>
      </c>
      <c r="F63" s="51">
        <v>150</v>
      </c>
      <c r="G63" s="51">
        <v>8.1</v>
      </c>
      <c r="H63" s="51">
        <v>5.59</v>
      </c>
      <c r="I63" s="51">
        <v>18.25</v>
      </c>
      <c r="J63" s="51">
        <v>138.5</v>
      </c>
      <c r="K63" s="52" t="s">
        <v>84</v>
      </c>
      <c r="L63" s="51">
        <v>18.329999999999998</v>
      </c>
    </row>
    <row r="64" spans="1:12" ht="15" x14ac:dyDescent="0.25">
      <c r="A64" s="15"/>
      <c r="B64" s="16"/>
      <c r="C64" s="11"/>
      <c r="D64" s="7" t="s">
        <v>31</v>
      </c>
      <c r="E64" s="50" t="s">
        <v>85</v>
      </c>
      <c r="F64" s="51">
        <v>200</v>
      </c>
      <c r="G64" s="51">
        <v>0.31</v>
      </c>
      <c r="H64" s="51">
        <v>0.02</v>
      </c>
      <c r="I64" s="51">
        <v>28</v>
      </c>
      <c r="J64" s="51">
        <v>84</v>
      </c>
      <c r="K64" s="52" t="s">
        <v>86</v>
      </c>
      <c r="L64" s="51">
        <v>10.98</v>
      </c>
    </row>
    <row r="65" spans="1:12" ht="15" x14ac:dyDescent="0.25">
      <c r="A65" s="15"/>
      <c r="B65" s="16"/>
      <c r="C65" s="11"/>
      <c r="D65" s="7" t="s">
        <v>32</v>
      </c>
      <c r="E65" s="50" t="s">
        <v>79</v>
      </c>
      <c r="F65" s="51">
        <v>40</v>
      </c>
      <c r="G65" s="51">
        <v>2</v>
      </c>
      <c r="H65" s="51">
        <v>0.5</v>
      </c>
      <c r="I65" s="51">
        <v>12</v>
      </c>
      <c r="J65" s="51">
        <v>100</v>
      </c>
      <c r="K65" s="52"/>
      <c r="L65" s="51">
        <v>2.5299999999999998</v>
      </c>
    </row>
    <row r="66" spans="1:12" ht="15" x14ac:dyDescent="0.25">
      <c r="A66" s="15"/>
      <c r="B66" s="16"/>
      <c r="C66" s="11"/>
      <c r="D66" s="7" t="s">
        <v>33</v>
      </c>
      <c r="E66" s="50" t="s">
        <v>80</v>
      </c>
      <c r="F66" s="51">
        <v>40</v>
      </c>
      <c r="G66" s="51">
        <v>1.91</v>
      </c>
      <c r="H66" s="51">
        <v>0.34</v>
      </c>
      <c r="I66" s="51">
        <v>12</v>
      </c>
      <c r="J66" s="51">
        <v>80</v>
      </c>
      <c r="K66" s="52"/>
      <c r="L66" s="51">
        <v>2.4700000000000002</v>
      </c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840</v>
      </c>
      <c r="G69" s="21">
        <f t="shared" ref="G69" si="19">SUM(G60:G68)</f>
        <v>27</v>
      </c>
      <c r="H69" s="21">
        <f t="shared" ref="H69" si="20">SUM(H60:H68)</f>
        <v>27</v>
      </c>
      <c r="I69" s="21">
        <f t="shared" ref="I69" si="21">SUM(I60:I68)</f>
        <v>108</v>
      </c>
      <c r="J69" s="21">
        <f t="shared" ref="J69" si="22">SUM(J60:J68)</f>
        <v>822.5</v>
      </c>
      <c r="K69" s="27"/>
      <c r="L69" s="21">
        <f t="shared" si="13"/>
        <v>75.97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si="27">SUM(L67:L73)</f>
        <v>75.97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69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85" t="s">
        <v>4</v>
      </c>
      <c r="D89" s="86"/>
      <c r="E89" s="33"/>
      <c r="F89" s="34">
        <f>F55+F59+F69+F74+F81+F88</f>
        <v>1370</v>
      </c>
      <c r="G89" s="34">
        <f t="shared" ref="G89" si="38">G55+G59+G69+G74+G81+G88</f>
        <v>45</v>
      </c>
      <c r="H89" s="34">
        <f t="shared" ref="H89" si="39">H55+H59+H69+H74+H81+H88</f>
        <v>45</v>
      </c>
      <c r="I89" s="34">
        <f t="shared" ref="I89" si="40">I55+I59+I69+I74+I81+I88</f>
        <v>180</v>
      </c>
      <c r="J89" s="34">
        <f t="shared" ref="J89" si="41">J55+J59+J69+J74+J81+J88</f>
        <v>1410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58" t="s">
        <v>58</v>
      </c>
      <c r="F90" s="73">
        <v>205</v>
      </c>
      <c r="G90" s="73">
        <v>13</v>
      </c>
      <c r="H90" s="73">
        <v>3</v>
      </c>
      <c r="I90" s="74">
        <v>21</v>
      </c>
      <c r="J90" s="73">
        <v>238</v>
      </c>
      <c r="K90" s="75" t="s">
        <v>177</v>
      </c>
      <c r="L90" s="76">
        <v>16.68</v>
      </c>
    </row>
    <row r="91" spans="1:12" ht="15" x14ac:dyDescent="0.25">
      <c r="A91" s="25"/>
      <c r="B91" s="16"/>
      <c r="C91" s="11"/>
      <c r="D91" s="6" t="s">
        <v>154</v>
      </c>
      <c r="E91" s="59" t="s">
        <v>126</v>
      </c>
      <c r="F91" s="77">
        <v>40</v>
      </c>
      <c r="G91" s="77">
        <v>2</v>
      </c>
      <c r="H91" s="77">
        <v>11</v>
      </c>
      <c r="I91" s="78">
        <v>14</v>
      </c>
      <c r="J91" s="77">
        <v>178</v>
      </c>
      <c r="K91" s="79" t="s">
        <v>176</v>
      </c>
      <c r="L91" s="80">
        <v>16.809999999999999</v>
      </c>
    </row>
    <row r="92" spans="1:12" ht="15" x14ac:dyDescent="0.25">
      <c r="A92" s="25"/>
      <c r="B92" s="16"/>
      <c r="C92" s="11"/>
      <c r="D92" s="7" t="s">
        <v>22</v>
      </c>
      <c r="E92" s="59" t="s">
        <v>117</v>
      </c>
      <c r="F92" s="77">
        <v>200</v>
      </c>
      <c r="G92" s="77">
        <v>1</v>
      </c>
      <c r="H92" s="77">
        <v>0</v>
      </c>
      <c r="I92" s="78">
        <v>12</v>
      </c>
      <c r="J92" s="77">
        <v>57.5</v>
      </c>
      <c r="K92" s="81" t="s">
        <v>178</v>
      </c>
      <c r="L92" s="80">
        <v>10.28</v>
      </c>
    </row>
    <row r="93" spans="1:12" ht="15" x14ac:dyDescent="0.25">
      <c r="A93" s="25"/>
      <c r="B93" s="16"/>
      <c r="C93" s="11"/>
      <c r="D93" s="7" t="s">
        <v>23</v>
      </c>
      <c r="E93" s="59" t="s">
        <v>47</v>
      </c>
      <c r="F93" s="77">
        <v>20</v>
      </c>
      <c r="G93" s="77">
        <v>1</v>
      </c>
      <c r="H93" s="77">
        <v>0</v>
      </c>
      <c r="I93" s="78">
        <v>15</v>
      </c>
      <c r="J93" s="77">
        <v>51</v>
      </c>
      <c r="K93" s="81"/>
      <c r="L93" s="80">
        <v>1.8</v>
      </c>
    </row>
    <row r="94" spans="1:12" ht="15" x14ac:dyDescent="0.25">
      <c r="A94" s="25"/>
      <c r="B94" s="16"/>
      <c r="C94" s="11"/>
      <c r="D94" s="7" t="s">
        <v>24</v>
      </c>
      <c r="E94" s="59"/>
      <c r="F94" s="77"/>
      <c r="G94" s="77"/>
      <c r="H94" s="77"/>
      <c r="I94" s="78"/>
      <c r="J94" s="77"/>
      <c r="K94" s="81"/>
      <c r="L94" s="80"/>
    </row>
    <row r="95" spans="1:12" ht="15" x14ac:dyDescent="0.25">
      <c r="A95" s="25"/>
      <c r="B95" s="16"/>
      <c r="C95" s="11"/>
      <c r="D95" s="6"/>
      <c r="E95" s="59"/>
      <c r="F95" s="77"/>
      <c r="G95" s="77"/>
      <c r="H95" s="77"/>
      <c r="I95" s="78"/>
      <c r="J95" s="77"/>
      <c r="K95" s="81"/>
      <c r="L95" s="80"/>
    </row>
    <row r="96" spans="1:12" ht="15" x14ac:dyDescent="0.25">
      <c r="A96" s="25"/>
      <c r="B96" s="16"/>
      <c r="C96" s="11"/>
      <c r="D96" s="6"/>
      <c r="E96" s="50" t="s">
        <v>105</v>
      </c>
      <c r="F96" s="51">
        <v>40</v>
      </c>
      <c r="G96" s="51">
        <v>1</v>
      </c>
      <c r="H96" s="51">
        <v>4</v>
      </c>
      <c r="I96" s="51">
        <v>10</v>
      </c>
      <c r="J96" s="51">
        <v>63</v>
      </c>
      <c r="K96" s="52" t="s">
        <v>179</v>
      </c>
      <c r="L96" s="72">
        <v>9.1999999999999993</v>
      </c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505</v>
      </c>
      <c r="G97" s="21">
        <f t="shared" ref="G97" si="43">SUM(G90:G96)</f>
        <v>18</v>
      </c>
      <c r="H97" s="21">
        <f t="shared" ref="H97" si="44">SUM(H90:H96)</f>
        <v>18</v>
      </c>
      <c r="I97" s="21">
        <f t="shared" ref="I97" si="45">SUM(I90:I96)</f>
        <v>72</v>
      </c>
      <c r="J97" s="21">
        <f t="shared" ref="J97" si="46">SUM(J90:J96)</f>
        <v>587.5</v>
      </c>
      <c r="K97" s="27"/>
      <c r="L97" s="21">
        <f t="shared" si="13"/>
        <v>54.769999999999996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90</v>
      </c>
      <c r="F102" s="51">
        <v>60</v>
      </c>
      <c r="G102" s="51">
        <v>2.6</v>
      </c>
      <c r="H102" s="51">
        <v>5.08</v>
      </c>
      <c r="I102" s="51">
        <v>6</v>
      </c>
      <c r="J102" s="51">
        <v>87</v>
      </c>
      <c r="K102" s="52" t="s">
        <v>180</v>
      </c>
      <c r="L102" s="51">
        <v>10.94</v>
      </c>
    </row>
    <row r="103" spans="1:12" ht="15" x14ac:dyDescent="0.25">
      <c r="A103" s="25"/>
      <c r="B103" s="16"/>
      <c r="C103" s="11"/>
      <c r="D103" s="7" t="s">
        <v>28</v>
      </c>
      <c r="E103" s="50" t="s">
        <v>91</v>
      </c>
      <c r="F103" s="51">
        <v>223</v>
      </c>
      <c r="G103" s="51">
        <v>4.12</v>
      </c>
      <c r="H103" s="51">
        <v>5.56</v>
      </c>
      <c r="I103" s="51">
        <v>26.5</v>
      </c>
      <c r="J103" s="51">
        <v>173</v>
      </c>
      <c r="K103" s="52" t="s">
        <v>181</v>
      </c>
      <c r="L103" s="51">
        <v>19.600000000000001</v>
      </c>
    </row>
    <row r="104" spans="1:12" ht="15" x14ac:dyDescent="0.25">
      <c r="A104" s="25"/>
      <c r="B104" s="16"/>
      <c r="C104" s="11"/>
      <c r="D104" s="7" t="s">
        <v>29</v>
      </c>
      <c r="E104" s="50" t="s">
        <v>92</v>
      </c>
      <c r="F104" s="51">
        <v>150</v>
      </c>
      <c r="G104" s="51">
        <v>9.41</v>
      </c>
      <c r="H104" s="51">
        <v>6</v>
      </c>
      <c r="I104" s="51">
        <v>22</v>
      </c>
      <c r="J104" s="51">
        <v>132</v>
      </c>
      <c r="K104" s="52" t="s">
        <v>182</v>
      </c>
      <c r="L104" s="51">
        <v>46.88</v>
      </c>
    </row>
    <row r="105" spans="1:12" ht="15" x14ac:dyDescent="0.25">
      <c r="A105" s="25"/>
      <c r="B105" s="16"/>
      <c r="C105" s="11"/>
      <c r="D105" s="7" t="s">
        <v>30</v>
      </c>
      <c r="E105" s="50" t="s">
        <v>127</v>
      </c>
      <c r="F105" s="51">
        <v>150</v>
      </c>
      <c r="G105" s="51">
        <v>6.46</v>
      </c>
      <c r="H105" s="51">
        <v>9.52</v>
      </c>
      <c r="I105" s="51">
        <v>28.2</v>
      </c>
      <c r="J105" s="51">
        <v>194.5</v>
      </c>
      <c r="K105" s="52" t="s">
        <v>183</v>
      </c>
      <c r="L105" s="51">
        <v>14.18</v>
      </c>
    </row>
    <row r="106" spans="1:12" ht="15" x14ac:dyDescent="0.25">
      <c r="A106" s="25"/>
      <c r="B106" s="16"/>
      <c r="C106" s="11"/>
      <c r="D106" s="7" t="s">
        <v>31</v>
      </c>
      <c r="E106" s="50" t="s">
        <v>94</v>
      </c>
      <c r="F106" s="51">
        <v>200</v>
      </c>
      <c r="G106" s="51">
        <v>0.5</v>
      </c>
      <c r="H106" s="51">
        <v>0</v>
      </c>
      <c r="I106" s="51">
        <v>1.3</v>
      </c>
      <c r="J106" s="51">
        <v>56</v>
      </c>
      <c r="K106" s="52" t="s">
        <v>184</v>
      </c>
      <c r="L106" s="51">
        <v>13.23</v>
      </c>
    </row>
    <row r="107" spans="1:12" ht="15" x14ac:dyDescent="0.25">
      <c r="A107" s="25"/>
      <c r="B107" s="16"/>
      <c r="C107" s="11"/>
      <c r="D107" s="7" t="s">
        <v>32</v>
      </c>
      <c r="E107" s="50" t="s">
        <v>79</v>
      </c>
      <c r="F107" s="51">
        <v>40</v>
      </c>
      <c r="G107" s="51">
        <v>2</v>
      </c>
      <c r="H107" s="51">
        <v>0.5</v>
      </c>
      <c r="I107" s="51">
        <v>12</v>
      </c>
      <c r="J107" s="51">
        <v>100</v>
      </c>
      <c r="K107" s="52"/>
      <c r="L107" s="51">
        <v>2.5299999999999998</v>
      </c>
    </row>
    <row r="108" spans="1:12" ht="15" x14ac:dyDescent="0.25">
      <c r="A108" s="25"/>
      <c r="B108" s="16"/>
      <c r="C108" s="11"/>
      <c r="D108" s="7" t="s">
        <v>33</v>
      </c>
      <c r="E108" s="50" t="s">
        <v>80</v>
      </c>
      <c r="F108" s="51">
        <v>40</v>
      </c>
      <c r="G108" s="51">
        <v>1.91</v>
      </c>
      <c r="H108" s="51">
        <v>0.34</v>
      </c>
      <c r="I108" s="51">
        <v>12</v>
      </c>
      <c r="J108" s="51">
        <v>80</v>
      </c>
      <c r="K108" s="52"/>
      <c r="L108" s="51">
        <v>2.4700000000000002</v>
      </c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863</v>
      </c>
      <c r="G111" s="21">
        <f t="shared" ref="G111" si="52">SUM(G102:G110)</f>
        <v>27.000000000000004</v>
      </c>
      <c r="H111" s="21">
        <f t="shared" ref="H111" si="53">SUM(H102:H110)</f>
        <v>27</v>
      </c>
      <c r="I111" s="21">
        <f t="shared" ref="I111" si="54">SUM(I102:I110)</f>
        <v>108</v>
      </c>
      <c r="J111" s="21">
        <f t="shared" ref="J111" si="55">SUM(J102:J110)</f>
        <v>822.5</v>
      </c>
      <c r="K111" s="27"/>
      <c r="L111" s="21">
        <f t="shared" ref="L111" si="56">SUM(L104:L110)</f>
        <v>79.290000000000006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si="61">SUM(L109:L115)</f>
        <v>79.290000000000006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>SUM(J117:J122)</f>
        <v>0</v>
      </c>
      <c r="K123" s="27"/>
      <c r="L123" s="21">
        <f t="shared" ref="L123" ca="1" si="65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6">SUM(G124:G129)</f>
        <v>0</v>
      </c>
      <c r="H130" s="21">
        <f t="shared" ref="H130" si="67">SUM(H124:H129)</f>
        <v>0</v>
      </c>
      <c r="I130" s="21">
        <f t="shared" ref="I130" si="68">SUM(I124:I129)</f>
        <v>0</v>
      </c>
      <c r="J130" s="21">
        <f t="shared" ref="J130" si="69">SUM(J124:J129)</f>
        <v>0</v>
      </c>
      <c r="K130" s="27"/>
      <c r="L130" s="21">
        <f t="shared" ref="L130" ca="1" si="70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85" t="s">
        <v>4</v>
      </c>
      <c r="D131" s="86"/>
      <c r="E131" s="33"/>
      <c r="F131" s="34">
        <f>F97+F101+F111+F116+F123+F130</f>
        <v>1368</v>
      </c>
      <c r="G131" s="34">
        <f t="shared" ref="G131" si="71">G97+G101+G111+G116+G123+G130</f>
        <v>45</v>
      </c>
      <c r="H131" s="34">
        <f t="shared" ref="H131" si="72">H97+H101+H111+H116+H123+H130</f>
        <v>45</v>
      </c>
      <c r="I131" s="34">
        <f t="shared" ref="I131" si="73">I97+I101+I111+I116+I123+I130</f>
        <v>180</v>
      </c>
      <c r="J131" s="34">
        <f t="shared" ref="J131" si="74">J97+J101+J111+J116+J123+J130</f>
        <v>1410</v>
      </c>
      <c r="K131" s="35"/>
      <c r="L131" s="34">
        <f t="shared" ref="L131" ca="1" si="75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58" t="s">
        <v>156</v>
      </c>
      <c r="F132" s="60">
        <v>154</v>
      </c>
      <c r="G132" s="60">
        <v>11</v>
      </c>
      <c r="H132" s="60">
        <v>12</v>
      </c>
      <c r="I132" s="61">
        <v>25</v>
      </c>
      <c r="J132" s="60">
        <v>224</v>
      </c>
      <c r="K132" s="66" t="s">
        <v>185</v>
      </c>
      <c r="L132" s="64">
        <v>15.04</v>
      </c>
    </row>
    <row r="133" spans="1:12" ht="15" x14ac:dyDescent="0.25">
      <c r="A133" s="25"/>
      <c r="B133" s="16"/>
      <c r="C133" s="11"/>
      <c r="D133" s="6" t="s">
        <v>152</v>
      </c>
      <c r="E133" s="59" t="s">
        <v>61</v>
      </c>
      <c r="F133" s="62">
        <v>50</v>
      </c>
      <c r="G133" s="62">
        <v>5</v>
      </c>
      <c r="H133" s="62">
        <v>6</v>
      </c>
      <c r="I133" s="63">
        <v>21</v>
      </c>
      <c r="J133" s="62">
        <v>176</v>
      </c>
      <c r="K133" s="68" t="s">
        <v>64</v>
      </c>
      <c r="L133" s="65">
        <v>22.6</v>
      </c>
    </row>
    <row r="134" spans="1:12" ht="15" x14ac:dyDescent="0.25">
      <c r="A134" s="25"/>
      <c r="B134" s="16"/>
      <c r="C134" s="11"/>
      <c r="D134" s="7" t="s">
        <v>22</v>
      </c>
      <c r="E134" s="59" t="s">
        <v>62</v>
      </c>
      <c r="F134" s="62">
        <v>200</v>
      </c>
      <c r="G134" s="62">
        <v>1</v>
      </c>
      <c r="H134" s="62">
        <v>0</v>
      </c>
      <c r="I134" s="63">
        <v>12</v>
      </c>
      <c r="J134" s="62">
        <v>49</v>
      </c>
      <c r="K134" s="67" t="s">
        <v>57</v>
      </c>
      <c r="L134" s="65">
        <v>2.1800000000000002</v>
      </c>
    </row>
    <row r="135" spans="1:12" ht="15" x14ac:dyDescent="0.25">
      <c r="A135" s="25"/>
      <c r="B135" s="16"/>
      <c r="C135" s="11"/>
      <c r="D135" s="7" t="s">
        <v>23</v>
      </c>
      <c r="E135" s="59" t="s">
        <v>47</v>
      </c>
      <c r="F135" s="62">
        <v>20</v>
      </c>
      <c r="G135" s="62">
        <v>1</v>
      </c>
      <c r="H135" s="62">
        <v>0</v>
      </c>
      <c r="I135" s="63">
        <v>1</v>
      </c>
      <c r="J135" s="62">
        <v>58.5</v>
      </c>
      <c r="K135" s="67"/>
      <c r="L135" s="65">
        <v>1.8</v>
      </c>
    </row>
    <row r="136" spans="1:12" ht="15" x14ac:dyDescent="0.25">
      <c r="A136" s="25"/>
      <c r="B136" s="16"/>
      <c r="C136" s="11"/>
      <c r="D136" s="7" t="s">
        <v>24</v>
      </c>
      <c r="E136" s="59" t="s">
        <v>119</v>
      </c>
      <c r="F136" s="62">
        <v>125</v>
      </c>
      <c r="G136" s="62">
        <v>0</v>
      </c>
      <c r="H136" s="62">
        <v>0</v>
      </c>
      <c r="I136" s="63">
        <v>13</v>
      </c>
      <c r="J136" s="62">
        <v>80</v>
      </c>
      <c r="K136" s="67" t="s">
        <v>51</v>
      </c>
      <c r="L136" s="65">
        <v>18.75</v>
      </c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549</v>
      </c>
      <c r="G139" s="82">
        <f>SUM(G132:G138)</f>
        <v>18</v>
      </c>
      <c r="H139" s="21">
        <f t="shared" ref="H139" si="76">SUM(H132:H138)</f>
        <v>18</v>
      </c>
      <c r="I139" s="21">
        <f t="shared" ref="I139" si="77">SUM(I132:I138)</f>
        <v>72</v>
      </c>
      <c r="J139" s="21">
        <f t="shared" ref="J139" si="78">SUM(J132:J138)</f>
        <v>587.5</v>
      </c>
      <c r="K139" s="27"/>
      <c r="L139" s="21">
        <f t="shared" ref="L139:L181" si="79">SUM(L132:L138)</f>
        <v>60.37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0">SUM(G140:G142)</f>
        <v>0</v>
      </c>
      <c r="H143" s="21">
        <f t="shared" ref="H143" si="81">SUM(H140:H142)</f>
        <v>0</v>
      </c>
      <c r="I143" s="21">
        <f t="shared" ref="I143" si="82">SUM(I140:I142)</f>
        <v>0</v>
      </c>
      <c r="J143" s="21">
        <f t="shared" ref="J143" si="83">SUM(J140:J142)</f>
        <v>0</v>
      </c>
      <c r="K143" s="27"/>
      <c r="L143" s="21">
        <f t="shared" ref="L143" ca="1" si="84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128</v>
      </c>
      <c r="F144" s="51">
        <v>100</v>
      </c>
      <c r="G144" s="51">
        <v>1</v>
      </c>
      <c r="H144" s="51">
        <v>0</v>
      </c>
      <c r="I144" s="51">
        <v>2</v>
      </c>
      <c r="J144" s="51">
        <v>11.5</v>
      </c>
      <c r="K144" s="52" t="s">
        <v>186</v>
      </c>
      <c r="L144" s="51">
        <v>7.28</v>
      </c>
    </row>
    <row r="145" spans="1:12" ht="15" x14ac:dyDescent="0.25">
      <c r="A145" s="25"/>
      <c r="B145" s="16"/>
      <c r="C145" s="11"/>
      <c r="D145" s="7" t="s">
        <v>28</v>
      </c>
      <c r="E145" s="50" t="s">
        <v>95</v>
      </c>
      <c r="F145" s="51">
        <v>250</v>
      </c>
      <c r="G145" s="51">
        <v>5.53</v>
      </c>
      <c r="H145" s="51">
        <v>2.36</v>
      </c>
      <c r="I145" s="51">
        <v>17.5</v>
      </c>
      <c r="J145" s="51">
        <v>168.4</v>
      </c>
      <c r="K145" s="52" t="s">
        <v>187</v>
      </c>
      <c r="L145" s="51">
        <v>19.2</v>
      </c>
    </row>
    <row r="146" spans="1:12" ht="15" x14ac:dyDescent="0.25">
      <c r="A146" s="25"/>
      <c r="B146" s="16"/>
      <c r="C146" s="11"/>
      <c r="D146" s="7" t="s">
        <v>29</v>
      </c>
      <c r="E146" s="50" t="s">
        <v>129</v>
      </c>
      <c r="F146" s="51">
        <v>90</v>
      </c>
      <c r="G146" s="51">
        <v>11</v>
      </c>
      <c r="H146" s="51">
        <v>14.8</v>
      </c>
      <c r="I146" s="51">
        <v>27</v>
      </c>
      <c r="J146" s="51">
        <v>137.1</v>
      </c>
      <c r="K146" s="52" t="s">
        <v>188</v>
      </c>
      <c r="L146" s="51">
        <v>30.16</v>
      </c>
    </row>
    <row r="147" spans="1:12" ht="15" x14ac:dyDescent="0.25">
      <c r="A147" s="25"/>
      <c r="B147" s="16"/>
      <c r="C147" s="11"/>
      <c r="D147" s="7" t="s">
        <v>30</v>
      </c>
      <c r="E147" s="50" t="s">
        <v>130</v>
      </c>
      <c r="F147" s="51">
        <v>150</v>
      </c>
      <c r="G147" s="51">
        <v>5</v>
      </c>
      <c r="H147" s="51">
        <v>9</v>
      </c>
      <c r="I147" s="51">
        <v>29.1</v>
      </c>
      <c r="J147" s="51">
        <v>211</v>
      </c>
      <c r="K147" s="52" t="s">
        <v>189</v>
      </c>
      <c r="L147" s="51">
        <v>24.19</v>
      </c>
    </row>
    <row r="148" spans="1:12" ht="15" x14ac:dyDescent="0.25">
      <c r="A148" s="25"/>
      <c r="B148" s="16"/>
      <c r="C148" s="11"/>
      <c r="D148" s="7" t="s">
        <v>31</v>
      </c>
      <c r="E148" s="50" t="s">
        <v>147</v>
      </c>
      <c r="F148" s="51">
        <v>200</v>
      </c>
      <c r="G148" s="51">
        <v>0.56000000000000005</v>
      </c>
      <c r="H148" s="51">
        <v>0</v>
      </c>
      <c r="I148" s="51">
        <v>8.4</v>
      </c>
      <c r="J148" s="51">
        <v>114.5</v>
      </c>
      <c r="K148" s="52" t="s">
        <v>86</v>
      </c>
      <c r="L148" s="51">
        <v>11.6</v>
      </c>
    </row>
    <row r="149" spans="1:12" ht="15" x14ac:dyDescent="0.25">
      <c r="A149" s="25"/>
      <c r="B149" s="16"/>
      <c r="C149" s="11"/>
      <c r="D149" s="7" t="s">
        <v>32</v>
      </c>
      <c r="E149" s="50" t="s">
        <v>79</v>
      </c>
      <c r="F149" s="51">
        <v>40</v>
      </c>
      <c r="G149" s="51">
        <v>2</v>
      </c>
      <c r="H149" s="51">
        <v>0.5</v>
      </c>
      <c r="I149" s="51">
        <v>12</v>
      </c>
      <c r="J149" s="51">
        <v>100</v>
      </c>
      <c r="K149" s="52"/>
      <c r="L149" s="51">
        <v>2.5299999999999998</v>
      </c>
    </row>
    <row r="150" spans="1:12" ht="15" x14ac:dyDescent="0.25">
      <c r="A150" s="25"/>
      <c r="B150" s="16"/>
      <c r="C150" s="11"/>
      <c r="D150" s="7" t="s">
        <v>33</v>
      </c>
      <c r="E150" s="50" t="s">
        <v>80</v>
      </c>
      <c r="F150" s="51">
        <v>40</v>
      </c>
      <c r="G150" s="51">
        <v>1.91</v>
      </c>
      <c r="H150" s="51">
        <v>0.34</v>
      </c>
      <c r="I150" s="51">
        <v>12</v>
      </c>
      <c r="J150" s="51">
        <v>80</v>
      </c>
      <c r="K150" s="52"/>
      <c r="L150" s="51">
        <v>2.4700000000000002</v>
      </c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870</v>
      </c>
      <c r="G153" s="21">
        <f t="shared" ref="G153" si="85">SUM(G144:G152)</f>
        <v>27</v>
      </c>
      <c r="H153" s="21">
        <f t="shared" ref="H153" si="86">SUM(H144:H152)</f>
        <v>27</v>
      </c>
      <c r="I153" s="21">
        <f t="shared" ref="I153" si="87">SUM(I144:I152)</f>
        <v>108</v>
      </c>
      <c r="J153" s="21">
        <f t="shared" ref="J153" si="88">SUM(J144:J152)</f>
        <v>822.5</v>
      </c>
      <c r="K153" s="27"/>
      <c r="L153" s="21">
        <f t="shared" si="79"/>
        <v>70.95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89">SUM(G154:G157)</f>
        <v>0</v>
      </c>
      <c r="H158" s="21">
        <f t="shared" ref="H158" si="90">SUM(H154:H157)</f>
        <v>0</v>
      </c>
      <c r="I158" s="21">
        <f t="shared" ref="I158" si="91">SUM(I154:I157)</f>
        <v>0</v>
      </c>
      <c r="J158" s="21">
        <f t="shared" ref="J158" si="92">SUM(J154:J157)</f>
        <v>0</v>
      </c>
      <c r="K158" s="27"/>
      <c r="L158" s="21">
        <f t="shared" ref="L158" si="93">SUM(L151:L157)</f>
        <v>70.95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4">SUM(G159:G164)</f>
        <v>0</v>
      </c>
      <c r="H165" s="21">
        <f t="shared" ref="H165" si="95">SUM(H159:H164)</f>
        <v>0</v>
      </c>
      <c r="I165" s="21">
        <f t="shared" ref="I165" si="96">SUM(I159:I164)</f>
        <v>0</v>
      </c>
      <c r="J165" s="21">
        <f t="shared" ref="J165" si="97">SUM(J159:J164)</f>
        <v>0</v>
      </c>
      <c r="K165" s="27"/>
      <c r="L165" s="21">
        <f t="shared" ref="L165" ca="1" si="98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99">SUM(G166:G171)</f>
        <v>0</v>
      </c>
      <c r="H172" s="21">
        <f t="shared" ref="H172" si="100">SUM(H166:H171)</f>
        <v>0</v>
      </c>
      <c r="I172" s="21">
        <f t="shared" ref="I172" si="101">SUM(I166:I171)</f>
        <v>0</v>
      </c>
      <c r="J172" s="21">
        <f t="shared" ref="J172" si="102">SUM(J166:J171)</f>
        <v>0</v>
      </c>
      <c r="K172" s="27"/>
      <c r="L172" s="21">
        <f t="shared" ref="L172" ca="1" si="103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85" t="s">
        <v>4</v>
      </c>
      <c r="D173" s="86"/>
      <c r="E173" s="33"/>
      <c r="F173" s="34">
        <f>F139+F143+F153+F158+F165+F172</f>
        <v>1419</v>
      </c>
      <c r="G173" s="34">
        <f t="shared" ref="G173" si="104">G139+G143+G153+G158+G165+G172</f>
        <v>45</v>
      </c>
      <c r="H173" s="34">
        <f t="shared" ref="H173" si="105">H139+H143+H153+H158+H165+H172</f>
        <v>45</v>
      </c>
      <c r="I173" s="34">
        <f t="shared" ref="I173" si="106">I139+I143+I153+I158+I165+I172</f>
        <v>180</v>
      </c>
      <c r="J173" s="34">
        <f t="shared" ref="J173" si="107">J139+J143+J153+J158+J165+J172</f>
        <v>1410</v>
      </c>
      <c r="K173" s="35"/>
      <c r="L173" s="34">
        <f t="shared" ref="L173" ca="1" si="108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58" t="s">
        <v>65</v>
      </c>
      <c r="F174" s="60">
        <v>160</v>
      </c>
      <c r="G174" s="60">
        <v>6</v>
      </c>
      <c r="H174" s="60">
        <v>11</v>
      </c>
      <c r="I174" s="61">
        <v>9</v>
      </c>
      <c r="J174" s="60">
        <v>160</v>
      </c>
      <c r="K174" s="66" t="s">
        <v>190</v>
      </c>
      <c r="L174" s="64">
        <v>43.1</v>
      </c>
    </row>
    <row r="175" spans="1:12" ht="15" x14ac:dyDescent="0.25">
      <c r="A175" s="25"/>
      <c r="B175" s="16"/>
      <c r="C175" s="11"/>
      <c r="D175" s="6" t="s">
        <v>152</v>
      </c>
      <c r="E175" s="59" t="s">
        <v>144</v>
      </c>
      <c r="F175" s="62">
        <v>40</v>
      </c>
      <c r="G175" s="62">
        <v>3</v>
      </c>
      <c r="H175" s="62">
        <v>5</v>
      </c>
      <c r="I175" s="63">
        <v>15</v>
      </c>
      <c r="J175" s="62">
        <v>140</v>
      </c>
      <c r="K175" s="67" t="s">
        <v>49</v>
      </c>
      <c r="L175" s="65">
        <v>18.02</v>
      </c>
    </row>
    <row r="176" spans="1:12" ht="15" x14ac:dyDescent="0.25">
      <c r="A176" s="25"/>
      <c r="B176" s="16"/>
      <c r="C176" s="11"/>
      <c r="D176" s="7" t="s">
        <v>22</v>
      </c>
      <c r="E176" s="59" t="s">
        <v>66</v>
      </c>
      <c r="F176" s="62">
        <v>200</v>
      </c>
      <c r="G176" s="62">
        <v>3</v>
      </c>
      <c r="H176" s="62">
        <v>1</v>
      </c>
      <c r="I176" s="63">
        <v>15</v>
      </c>
      <c r="J176" s="62">
        <v>129</v>
      </c>
      <c r="K176" s="67" t="s">
        <v>50</v>
      </c>
      <c r="L176" s="65">
        <v>11.94</v>
      </c>
    </row>
    <row r="177" spans="1:16" ht="15" x14ac:dyDescent="0.25">
      <c r="A177" s="25"/>
      <c r="B177" s="16"/>
      <c r="C177" s="11"/>
      <c r="D177" s="7" t="s">
        <v>23</v>
      </c>
      <c r="E177" s="59" t="s">
        <v>47</v>
      </c>
      <c r="F177" s="62">
        <v>20</v>
      </c>
      <c r="G177" s="62">
        <v>1</v>
      </c>
      <c r="H177" s="62">
        <v>0</v>
      </c>
      <c r="I177" s="63">
        <v>17</v>
      </c>
      <c r="J177" s="62">
        <v>56.5</v>
      </c>
      <c r="K177" s="67"/>
      <c r="L177" s="65">
        <v>1.8</v>
      </c>
    </row>
    <row r="178" spans="1:16" ht="15" x14ac:dyDescent="0.25">
      <c r="A178" s="25"/>
      <c r="B178" s="16"/>
      <c r="C178" s="11"/>
      <c r="D178" s="7" t="s">
        <v>24</v>
      </c>
      <c r="E178" s="59"/>
      <c r="F178" s="62"/>
      <c r="G178" s="62"/>
      <c r="H178" s="62"/>
      <c r="I178" s="63"/>
      <c r="J178" s="62"/>
      <c r="K178" s="67"/>
      <c r="L178" s="65"/>
    </row>
    <row r="179" spans="1:16" ht="15" x14ac:dyDescent="0.25">
      <c r="A179" s="25"/>
      <c r="B179" s="16"/>
      <c r="C179" s="11"/>
      <c r="D179" s="6"/>
      <c r="E179" s="50" t="s">
        <v>131</v>
      </c>
      <c r="F179" s="51">
        <v>125</v>
      </c>
      <c r="G179" s="83">
        <v>5</v>
      </c>
      <c r="H179" s="83">
        <v>1</v>
      </c>
      <c r="I179" s="83">
        <v>16</v>
      </c>
      <c r="J179" s="62">
        <v>102</v>
      </c>
      <c r="K179" s="52" t="s">
        <v>115</v>
      </c>
      <c r="L179" s="72">
        <v>34.6</v>
      </c>
      <c r="P179" s="2">
        <v>9</v>
      </c>
    </row>
    <row r="180" spans="1:16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6" ht="15" x14ac:dyDescent="0.25">
      <c r="A181" s="26"/>
      <c r="B181" s="18"/>
      <c r="C181" s="8"/>
      <c r="D181" s="19" t="s">
        <v>39</v>
      </c>
      <c r="E181" s="9"/>
      <c r="F181" s="21">
        <f>SUM(F174:F180)</f>
        <v>545</v>
      </c>
      <c r="G181" s="21">
        <v>18</v>
      </c>
      <c r="H181" s="82">
        <v>18</v>
      </c>
      <c r="I181" s="21">
        <f t="shared" ref="I181" si="109">SUM(I174:I180)</f>
        <v>72</v>
      </c>
      <c r="J181" s="21">
        <f t="shared" ref="J181" si="110">SUM(J174:J180)</f>
        <v>587.5</v>
      </c>
      <c r="K181" s="27"/>
      <c r="L181" s="21">
        <f t="shared" si="79"/>
        <v>109.46000000000001</v>
      </c>
    </row>
    <row r="182" spans="1:16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6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6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6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>SUM(G182:G184)</f>
        <v>0</v>
      </c>
      <c r="H185" s="21">
        <f t="shared" ref="H185" si="111">SUM(H182:H184)</f>
        <v>0</v>
      </c>
      <c r="I185" s="21">
        <f t="shared" ref="I185" si="112">SUM(I182:I184)</f>
        <v>0</v>
      </c>
      <c r="J185" s="21">
        <f t="shared" ref="J185" si="113">SUM(J182:J184)</f>
        <v>0</v>
      </c>
      <c r="K185" s="27"/>
      <c r="L185" s="21">
        <f t="shared" ref="L185" ca="1" si="114">SUM(L182:L190)</f>
        <v>0</v>
      </c>
    </row>
    <row r="186" spans="1:16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132</v>
      </c>
      <c r="F186" s="51">
        <v>100</v>
      </c>
      <c r="G186" s="51">
        <v>0.55000000000000004</v>
      </c>
      <c r="H186" s="51">
        <v>0.1</v>
      </c>
      <c r="I186" s="51">
        <v>2.2999999999999998</v>
      </c>
      <c r="J186" s="51">
        <v>26</v>
      </c>
      <c r="K186" s="69" t="s">
        <v>74</v>
      </c>
      <c r="L186" s="51">
        <v>10.95</v>
      </c>
    </row>
    <row r="187" spans="1:16" ht="15" x14ac:dyDescent="0.25">
      <c r="A187" s="25"/>
      <c r="B187" s="16"/>
      <c r="C187" s="11"/>
      <c r="D187" s="7" t="s">
        <v>28</v>
      </c>
      <c r="E187" s="50" t="s">
        <v>97</v>
      </c>
      <c r="F187" s="51">
        <v>223</v>
      </c>
      <c r="G187" s="51">
        <v>7.25</v>
      </c>
      <c r="H187" s="51">
        <v>6.65</v>
      </c>
      <c r="I187" s="51">
        <v>19.2</v>
      </c>
      <c r="J187" s="51">
        <v>188</v>
      </c>
      <c r="K187" s="52" t="s">
        <v>98</v>
      </c>
      <c r="L187" s="51">
        <v>20.14</v>
      </c>
    </row>
    <row r="188" spans="1:16" ht="15" x14ac:dyDescent="0.25">
      <c r="A188" s="25"/>
      <c r="B188" s="16"/>
      <c r="C188" s="11"/>
      <c r="D188" s="7" t="s">
        <v>29</v>
      </c>
      <c r="E188" s="50" t="s">
        <v>99</v>
      </c>
      <c r="F188" s="51">
        <v>150</v>
      </c>
      <c r="G188" s="51">
        <v>9.76</v>
      </c>
      <c r="H188" s="51">
        <v>6.05</v>
      </c>
      <c r="I188" s="51">
        <v>24.5</v>
      </c>
      <c r="J188" s="51">
        <v>223.5</v>
      </c>
      <c r="K188" s="52" t="s">
        <v>100</v>
      </c>
      <c r="L188" s="51">
        <v>52.93</v>
      </c>
    </row>
    <row r="189" spans="1:16" ht="15" x14ac:dyDescent="0.25">
      <c r="A189" s="25"/>
      <c r="B189" s="16"/>
      <c r="C189" s="11"/>
      <c r="D189" s="7" t="s">
        <v>30</v>
      </c>
      <c r="E189" s="50" t="s">
        <v>107</v>
      </c>
      <c r="F189" s="51">
        <v>150</v>
      </c>
      <c r="G189" s="51">
        <v>5.14</v>
      </c>
      <c r="H189" s="51">
        <v>13.36</v>
      </c>
      <c r="I189" s="51">
        <v>17</v>
      </c>
      <c r="J189" s="51">
        <v>159</v>
      </c>
      <c r="K189" s="52" t="s">
        <v>87</v>
      </c>
      <c r="L189" s="51">
        <v>11.33</v>
      </c>
    </row>
    <row r="190" spans="1:16" ht="15" x14ac:dyDescent="0.25">
      <c r="A190" s="25"/>
      <c r="B190" s="16"/>
      <c r="C190" s="11"/>
      <c r="D190" s="7" t="s">
        <v>31</v>
      </c>
      <c r="E190" s="50" t="s">
        <v>88</v>
      </c>
      <c r="F190" s="51">
        <v>200</v>
      </c>
      <c r="G190" s="51">
        <v>0.39</v>
      </c>
      <c r="H190" s="51">
        <v>0</v>
      </c>
      <c r="I190" s="51">
        <v>21</v>
      </c>
      <c r="J190" s="51">
        <v>46</v>
      </c>
      <c r="K190" s="52" t="s">
        <v>89</v>
      </c>
      <c r="L190" s="51">
        <v>7.52</v>
      </c>
    </row>
    <row r="191" spans="1:16" ht="15" x14ac:dyDescent="0.25">
      <c r="A191" s="25"/>
      <c r="B191" s="16"/>
      <c r="C191" s="11"/>
      <c r="D191" s="7" t="s">
        <v>32</v>
      </c>
      <c r="E191" s="50" t="s">
        <v>101</v>
      </c>
      <c r="F191" s="51">
        <v>40</v>
      </c>
      <c r="G191" s="51">
        <v>2</v>
      </c>
      <c r="H191" s="51">
        <v>0.5</v>
      </c>
      <c r="I191" s="51">
        <v>12</v>
      </c>
      <c r="J191" s="51">
        <v>100</v>
      </c>
      <c r="K191" s="52"/>
      <c r="L191" s="51">
        <v>2.5299999999999998</v>
      </c>
    </row>
    <row r="192" spans="1:16" ht="15" x14ac:dyDescent="0.25">
      <c r="A192" s="25"/>
      <c r="B192" s="16"/>
      <c r="C192" s="11"/>
      <c r="D192" s="7" t="s">
        <v>33</v>
      </c>
      <c r="E192" s="50" t="s">
        <v>80</v>
      </c>
      <c r="F192" s="51">
        <v>40</v>
      </c>
      <c r="G192" s="51">
        <v>1.91</v>
      </c>
      <c r="H192" s="51">
        <v>0.34</v>
      </c>
      <c r="I192" s="51">
        <v>12</v>
      </c>
      <c r="J192" s="51">
        <v>80</v>
      </c>
      <c r="K192" s="52"/>
      <c r="L192" s="51">
        <v>2.4700000000000002</v>
      </c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903</v>
      </c>
      <c r="G195" s="21">
        <f t="shared" ref="G195" si="115">SUM(G186:G194)</f>
        <v>27</v>
      </c>
      <c r="H195" s="21">
        <f t="shared" ref="H195" si="116">SUM(H186:H194)</f>
        <v>27</v>
      </c>
      <c r="I195" s="21">
        <f t="shared" ref="I195" si="117">SUM(I186:I194)</f>
        <v>108</v>
      </c>
      <c r="J195" s="21">
        <f t="shared" ref="J195" si="118">SUM(J186:J194)</f>
        <v>822.5</v>
      </c>
      <c r="K195" s="27"/>
      <c r="L195" s="21">
        <f>SUM(L188:L194)</f>
        <v>76.78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19">SUM(G196:G199)</f>
        <v>0</v>
      </c>
      <c r="H200" s="21">
        <f t="shared" ref="H200" si="120">SUM(H196:H199)</f>
        <v>0</v>
      </c>
      <c r="I200" s="21">
        <f t="shared" ref="I200" si="121">SUM(I196:I199)</f>
        <v>0</v>
      </c>
      <c r="J200" s="21">
        <f t="shared" ref="J200" si="122">SUM(J196:J199)</f>
        <v>0</v>
      </c>
      <c r="K200" s="27"/>
      <c r="L200" s="21">
        <f t="shared" ref="L200" si="123">SUM(L193:L199)</f>
        <v>76.78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24">SUM(G201:G206)</f>
        <v>0</v>
      </c>
      <c r="H207" s="21">
        <f t="shared" ref="H207" si="125">SUM(H201:H206)</f>
        <v>0</v>
      </c>
      <c r="I207" s="21">
        <f t="shared" ref="I207" si="126">SUM(I201:I206)</f>
        <v>0</v>
      </c>
      <c r="J207" s="21">
        <f t="shared" ref="J207" si="127">SUM(J201:J206)</f>
        <v>0</v>
      </c>
      <c r="K207" s="27"/>
      <c r="L207" s="21">
        <f t="shared" ref="L207" ca="1" si="128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29">SUM(G208:G213)</f>
        <v>0</v>
      </c>
      <c r="H214" s="21">
        <f t="shared" ref="H214" si="130">SUM(H208:H213)</f>
        <v>0</v>
      </c>
      <c r="I214" s="21">
        <f t="shared" ref="I214" si="131">SUM(I208:I213)</f>
        <v>0</v>
      </c>
      <c r="J214" s="21">
        <f t="shared" ref="J214" si="132">SUM(J208:J213)</f>
        <v>0</v>
      </c>
      <c r="K214" s="27"/>
      <c r="L214" s="21">
        <f t="shared" ref="L214" ca="1" si="133">SUM(L208:L216)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85" t="s">
        <v>4</v>
      </c>
      <c r="D215" s="86"/>
      <c r="E215" s="33"/>
      <c r="F215" s="34">
        <f>F181+F185+F195+F200+F207+F214</f>
        <v>1448</v>
      </c>
      <c r="G215" s="34">
        <f t="shared" ref="G215" si="134">G181+G185+G195+G200+G207+G214</f>
        <v>45</v>
      </c>
      <c r="H215" s="34">
        <f t="shared" ref="H215" si="135">H181+H185+H195+H200+H207+H214</f>
        <v>45</v>
      </c>
      <c r="I215" s="34">
        <f t="shared" ref="I215" si="136">I181+I185+I195+I200+I207+I214</f>
        <v>180</v>
      </c>
      <c r="J215" s="34">
        <f t="shared" ref="J215" si="137">J181+J185+J195+J200+J207+J214</f>
        <v>1410</v>
      </c>
      <c r="K215" s="35"/>
      <c r="L215" s="34">
        <f t="shared" ref="L215" ca="1" si="138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58"/>
      <c r="F216" s="60"/>
      <c r="G216" s="60"/>
      <c r="H216" s="60"/>
      <c r="I216" s="61"/>
      <c r="J216" s="60"/>
      <c r="K216" s="66"/>
      <c r="L216" s="64" t="s">
        <v>118</v>
      </c>
    </row>
    <row r="217" spans="1:12" ht="15" x14ac:dyDescent="0.25">
      <c r="A217" s="25"/>
      <c r="B217" s="16"/>
      <c r="C217" s="11"/>
      <c r="D217" s="6"/>
      <c r="E217" s="59"/>
      <c r="F217" s="62"/>
      <c r="G217" s="62"/>
      <c r="H217" s="62"/>
      <c r="I217" s="63"/>
      <c r="J217" s="62"/>
      <c r="K217" s="67"/>
      <c r="L217" s="65"/>
    </row>
    <row r="218" spans="1:12" ht="15" x14ac:dyDescent="0.25">
      <c r="A218" s="25"/>
      <c r="B218" s="16"/>
      <c r="C218" s="11"/>
      <c r="D218" s="7" t="s">
        <v>22</v>
      </c>
      <c r="E218" s="59"/>
      <c r="F218" s="62"/>
      <c r="G218" s="62"/>
      <c r="H218" s="62"/>
      <c r="I218" s="63"/>
      <c r="J218" s="62"/>
      <c r="K218" s="67"/>
      <c r="L218" s="65"/>
    </row>
    <row r="219" spans="1:12" ht="15" x14ac:dyDescent="0.25">
      <c r="A219" s="25"/>
      <c r="B219" s="16"/>
      <c r="C219" s="11"/>
      <c r="D219" s="7" t="s">
        <v>23</v>
      </c>
      <c r="E219" s="59"/>
      <c r="F219" s="62"/>
      <c r="G219" s="62"/>
      <c r="H219" s="62"/>
      <c r="I219" s="63"/>
      <c r="J219" s="62"/>
      <c r="K219" s="67"/>
      <c r="L219" s="65"/>
    </row>
    <row r="220" spans="1:12" ht="15" x14ac:dyDescent="0.25">
      <c r="A220" s="25"/>
      <c r="B220" s="16"/>
      <c r="C220" s="11"/>
      <c r="D220" s="7" t="s">
        <v>24</v>
      </c>
      <c r="E220" s="59"/>
      <c r="F220" s="62"/>
      <c r="G220" s="62"/>
      <c r="H220" s="62"/>
      <c r="I220" s="63"/>
      <c r="J220" s="62"/>
      <c r="K220" s="67"/>
      <c r="L220" s="65"/>
    </row>
    <row r="221" spans="1:12" ht="15" x14ac:dyDescent="0.25">
      <c r="A221" s="25"/>
      <c r="B221" s="16"/>
      <c r="C221" s="11"/>
      <c r="D221" s="6"/>
      <c r="E221" s="59"/>
      <c r="F221" s="62"/>
      <c r="G221" s="62"/>
      <c r="H221" s="62"/>
      <c r="I221" s="63"/>
      <c r="J221" s="62"/>
      <c r="K221" s="67"/>
      <c r="L221" s="65"/>
    </row>
    <row r="222" spans="1:12" ht="15" x14ac:dyDescent="0.25">
      <c r="A222" s="25"/>
      <c r="B222" s="16"/>
      <c r="C222" s="11"/>
      <c r="D222" s="6"/>
      <c r="E222" s="7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39">SUM(G216:G222)</f>
        <v>0</v>
      </c>
      <c r="H223" s="21">
        <f t="shared" ref="H223" si="140">SUM(H216:H222)</f>
        <v>0</v>
      </c>
      <c r="I223" s="21">
        <f t="shared" ref="I223" si="141">SUM(I216:I222)</f>
        <v>0</v>
      </c>
      <c r="J223" s="21">
        <f t="shared" ref="J223" si="142">SUM(J216:J222)</f>
        <v>0</v>
      </c>
      <c r="K223" s="27"/>
      <c r="L223" s="21">
        <f t="shared" ref="L223:L265" si="143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44">SUM(G224:G226)</f>
        <v>0</v>
      </c>
      <c r="H227" s="21">
        <f t="shared" ref="H227" si="145">SUM(H224:H226)</f>
        <v>0</v>
      </c>
      <c r="I227" s="21">
        <f t="shared" ref="I227" si="146">SUM(I224:I226)</f>
        <v>0</v>
      </c>
      <c r="J227" s="21">
        <f t="shared" ref="J227" si="147">SUM(J224:J226)</f>
        <v>0</v>
      </c>
      <c r="K227" s="27"/>
      <c r="L227" s="21">
        <f t="shared" ref="L227" ca="1" si="148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49">SUM(G228:G236)</f>
        <v>0</v>
      </c>
      <c r="H237" s="21">
        <f t="shared" ref="H237" si="150">SUM(H228:H236)</f>
        <v>0</v>
      </c>
      <c r="I237" s="21">
        <f t="shared" ref="I237" si="151">SUM(I228:I236)</f>
        <v>0</v>
      </c>
      <c r="J237" s="21">
        <f t="shared" ref="J237" si="152">SUM(J228:J236)</f>
        <v>0</v>
      </c>
      <c r="K237" s="27"/>
      <c r="L237" s="21">
        <f t="shared" ref="L237" ca="1" si="153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54">SUM(G238:G241)</f>
        <v>0</v>
      </c>
      <c r="H242" s="21">
        <f t="shared" ref="H242" si="155">SUM(H238:H241)</f>
        <v>0</v>
      </c>
      <c r="I242" s="21">
        <f t="shared" ref="I242" si="156">SUM(I238:I241)</f>
        <v>0</v>
      </c>
      <c r="J242" s="21">
        <f t="shared" ref="J242" si="157">SUM(J238:J241)</f>
        <v>0</v>
      </c>
      <c r="K242" s="27"/>
      <c r="L242" s="21">
        <f t="shared" ref="L242" ca="1" si="158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59">SUM(G243:G248)</f>
        <v>0</v>
      </c>
      <c r="H249" s="21">
        <f t="shared" ref="H249" si="160">SUM(H243:H248)</f>
        <v>0</v>
      </c>
      <c r="I249" s="21">
        <f t="shared" ref="I249" si="161">SUM(I243:I248)</f>
        <v>0</v>
      </c>
      <c r="J249" s="21">
        <f t="shared" ref="J249" si="162">SUM(J243:J248)</f>
        <v>0</v>
      </c>
      <c r="K249" s="27"/>
      <c r="L249" s="21">
        <f t="shared" ref="L249" ca="1" si="163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64">SUM(G250:G255)</f>
        <v>0</v>
      </c>
      <c r="H256" s="21">
        <f t="shared" ref="H256" si="165">SUM(H250:H255)</f>
        <v>0</v>
      </c>
      <c r="I256" s="21">
        <f t="shared" ref="I256" si="166">SUM(I250:I255)</f>
        <v>0</v>
      </c>
      <c r="J256" s="21">
        <f t="shared" ref="J256" si="167">SUM(J250:J255)</f>
        <v>0</v>
      </c>
      <c r="K256" s="27"/>
      <c r="L256" s="21">
        <f t="shared" ref="L256" ca="1" si="168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85" t="s">
        <v>4</v>
      </c>
      <c r="D257" s="86"/>
      <c r="E257" s="33"/>
      <c r="F257" s="34">
        <f>F223+F227+F237+F242+F249+F256</f>
        <v>0</v>
      </c>
      <c r="G257" s="34">
        <f t="shared" ref="G257" si="169">G223+G227+G237+G242+G249+G256</f>
        <v>0</v>
      </c>
      <c r="H257" s="34">
        <f t="shared" ref="H257" si="170">H223+H227+H237+H242+H249+H256</f>
        <v>0</v>
      </c>
      <c r="I257" s="34">
        <f t="shared" ref="I257" si="171">I223+I227+I237+I242+I249+I256</f>
        <v>0</v>
      </c>
      <c r="J257" s="34">
        <f t="shared" ref="J257" si="172">J223+J227+J237+J242+J249+J256</f>
        <v>0</v>
      </c>
      <c r="K257" s="35"/>
      <c r="L257" s="34">
        <f t="shared" ref="L257" ca="1" si="173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74">SUM(G258:G264)</f>
        <v>0</v>
      </c>
      <c r="H265" s="21">
        <f t="shared" ref="H265" si="175">SUM(H258:H264)</f>
        <v>0</v>
      </c>
      <c r="I265" s="21">
        <f t="shared" ref="I265" si="176">SUM(I258:I264)</f>
        <v>0</v>
      </c>
      <c r="J265" s="21">
        <f t="shared" ref="J265" si="177">SUM(J258:J264)</f>
        <v>0</v>
      </c>
      <c r="K265" s="27"/>
      <c r="L265" s="21">
        <f t="shared" si="143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78">SUM(G266:G268)</f>
        <v>0</v>
      </c>
      <c r="H269" s="21">
        <f t="shared" ref="H269" si="179">SUM(H266:H268)</f>
        <v>0</v>
      </c>
      <c r="I269" s="21">
        <f t="shared" ref="I269" si="180">SUM(I266:I268)</f>
        <v>0</v>
      </c>
      <c r="J269" s="21">
        <f t="shared" ref="J269" si="181">SUM(J266:J268)</f>
        <v>0</v>
      </c>
      <c r="K269" s="27"/>
      <c r="L269" s="21">
        <f t="shared" ref="L269" ca="1" si="182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83">SUM(G270:G278)</f>
        <v>0</v>
      </c>
      <c r="H279" s="21">
        <f t="shared" ref="H279" si="184">SUM(H270:H278)</f>
        <v>0</v>
      </c>
      <c r="I279" s="21">
        <f t="shared" ref="I279" si="185">SUM(I270:I278)</f>
        <v>0</v>
      </c>
      <c r="J279" s="21">
        <f t="shared" ref="J279" si="186">SUM(J270:J278)</f>
        <v>0</v>
      </c>
      <c r="K279" s="27"/>
      <c r="L279" s="21">
        <f t="shared" ref="L279" ca="1" si="187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88">SUM(G280:G283)</f>
        <v>0</v>
      </c>
      <c r="H284" s="21">
        <f t="shared" ref="H284" si="189">SUM(H280:H283)</f>
        <v>0</v>
      </c>
      <c r="I284" s="21">
        <f t="shared" ref="I284" si="190">SUM(I280:I283)</f>
        <v>0</v>
      </c>
      <c r="J284" s="21">
        <f t="shared" ref="J284" si="191">SUM(J280:J283)</f>
        <v>0</v>
      </c>
      <c r="K284" s="27"/>
      <c r="L284" s="21">
        <f t="shared" ref="L284" ca="1" si="192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93">SUM(G285:G290)</f>
        <v>0</v>
      </c>
      <c r="H291" s="21">
        <f t="shared" ref="H291" si="194">SUM(H285:H290)</f>
        <v>0</v>
      </c>
      <c r="I291" s="21">
        <f t="shared" ref="I291" si="195">SUM(I285:I290)</f>
        <v>0</v>
      </c>
      <c r="J291" s="21">
        <f t="shared" ref="J291" si="196">SUM(J285:J290)</f>
        <v>0</v>
      </c>
      <c r="K291" s="27"/>
      <c r="L291" s="21">
        <f t="shared" ref="L291" ca="1" si="197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98">SUM(G292:G297)</f>
        <v>0</v>
      </c>
      <c r="H298" s="21">
        <f t="shared" ref="H298" si="199">SUM(H292:H297)</f>
        <v>0</v>
      </c>
      <c r="I298" s="21">
        <f t="shared" ref="I298" si="200">SUM(I292:I297)</f>
        <v>0</v>
      </c>
      <c r="J298" s="21">
        <f t="shared" ref="J298" si="201">SUM(J292:J297)</f>
        <v>0</v>
      </c>
      <c r="K298" s="27"/>
      <c r="L298" s="21">
        <f t="shared" ref="L298" ca="1" si="202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85" t="s">
        <v>4</v>
      </c>
      <c r="D299" s="86"/>
      <c r="E299" s="33"/>
      <c r="F299" s="34">
        <f>F265+F269+F279+F284+F291+F298</f>
        <v>0</v>
      </c>
      <c r="G299" s="34">
        <f t="shared" ref="G299" si="203">G265+G269+G279+G284+G291+G298</f>
        <v>0</v>
      </c>
      <c r="H299" s="34">
        <f t="shared" ref="H299" si="204">H265+H269+H279+H284+H291+H298</f>
        <v>0</v>
      </c>
      <c r="I299" s="34">
        <f t="shared" ref="I299" si="205">I265+I269+I279+I284+I291+I298</f>
        <v>0</v>
      </c>
      <c r="J299" s="34">
        <f t="shared" ref="J299" si="206">J265+J269+J279+J284+J291+J298</f>
        <v>0</v>
      </c>
      <c r="K299" s="35"/>
      <c r="L299" s="34">
        <f t="shared" ref="L299" ca="1" si="207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58" t="s">
        <v>67</v>
      </c>
      <c r="F300" s="60">
        <v>205</v>
      </c>
      <c r="G300" s="60">
        <v>11</v>
      </c>
      <c r="H300" s="60">
        <v>10.11</v>
      </c>
      <c r="I300" s="61">
        <v>25</v>
      </c>
      <c r="J300" s="60">
        <v>246</v>
      </c>
      <c r="K300" s="66" t="s">
        <v>191</v>
      </c>
      <c r="L300" s="64">
        <v>18.059999999999999</v>
      </c>
    </row>
    <row r="301" spans="1:12" ht="15" x14ac:dyDescent="0.25">
      <c r="A301" s="25"/>
      <c r="B301" s="16"/>
      <c r="C301" s="11"/>
      <c r="D301" s="6"/>
      <c r="E301" s="59" t="s">
        <v>46</v>
      </c>
      <c r="F301" s="62">
        <v>40</v>
      </c>
      <c r="G301" s="62">
        <v>4</v>
      </c>
      <c r="H301" s="62">
        <v>4.8899999999999997</v>
      </c>
      <c r="I301" s="63">
        <v>21</v>
      </c>
      <c r="J301" s="62">
        <v>148.5</v>
      </c>
      <c r="K301" s="67" t="s">
        <v>49</v>
      </c>
      <c r="L301" s="65">
        <v>18.02</v>
      </c>
    </row>
    <row r="302" spans="1:12" ht="15" x14ac:dyDescent="0.25">
      <c r="A302" s="25"/>
      <c r="B302" s="16"/>
      <c r="C302" s="11"/>
      <c r="D302" s="7" t="s">
        <v>22</v>
      </c>
      <c r="E302" s="59" t="s">
        <v>68</v>
      </c>
      <c r="F302" s="62">
        <v>222</v>
      </c>
      <c r="G302" s="62">
        <v>1</v>
      </c>
      <c r="H302" s="62">
        <v>0</v>
      </c>
      <c r="I302" s="63">
        <v>12</v>
      </c>
      <c r="J302" s="62">
        <v>49</v>
      </c>
      <c r="K302" s="67" t="s">
        <v>196</v>
      </c>
      <c r="L302" s="65">
        <v>4.0199999999999996</v>
      </c>
    </row>
    <row r="303" spans="1:12" ht="15" x14ac:dyDescent="0.25">
      <c r="A303" s="25"/>
      <c r="B303" s="16"/>
      <c r="C303" s="11"/>
      <c r="D303" s="7" t="s">
        <v>23</v>
      </c>
      <c r="E303" s="59" t="s">
        <v>47</v>
      </c>
      <c r="F303" s="62">
        <v>20</v>
      </c>
      <c r="G303" s="62">
        <v>1</v>
      </c>
      <c r="H303" s="62">
        <v>1</v>
      </c>
      <c r="I303" s="63">
        <v>4</v>
      </c>
      <c r="J303" s="62">
        <v>81</v>
      </c>
      <c r="K303" s="67"/>
      <c r="L303" s="65">
        <v>1.8</v>
      </c>
    </row>
    <row r="304" spans="1:12" ht="15" x14ac:dyDescent="0.25">
      <c r="A304" s="25"/>
      <c r="B304" s="16"/>
      <c r="C304" s="11"/>
      <c r="D304" s="7" t="s">
        <v>24</v>
      </c>
      <c r="E304" s="59"/>
      <c r="F304" s="62"/>
      <c r="G304" s="62"/>
      <c r="H304" s="62"/>
      <c r="I304" s="63"/>
      <c r="J304" s="62"/>
      <c r="K304" s="67"/>
      <c r="L304" s="65"/>
    </row>
    <row r="305" spans="1:12" ht="15" x14ac:dyDescent="0.25">
      <c r="A305" s="25"/>
      <c r="B305" s="16"/>
      <c r="C305" s="11"/>
      <c r="D305" s="6"/>
      <c r="E305" s="50" t="s">
        <v>105</v>
      </c>
      <c r="F305" s="83">
        <v>40</v>
      </c>
      <c r="G305" s="83">
        <v>1</v>
      </c>
      <c r="H305" s="83">
        <v>2</v>
      </c>
      <c r="I305" s="83">
        <v>10</v>
      </c>
      <c r="J305" s="83">
        <v>63</v>
      </c>
      <c r="K305" s="52" t="s">
        <v>179</v>
      </c>
      <c r="L305" s="83">
        <v>9.1999999999999993</v>
      </c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527</v>
      </c>
      <c r="G307" s="21">
        <f t="shared" ref="G307" si="208">SUM(G300:G306)</f>
        <v>18</v>
      </c>
      <c r="H307" s="21">
        <f t="shared" ref="H307" si="209">SUM(H300:H306)</f>
        <v>18</v>
      </c>
      <c r="I307" s="21">
        <f t="shared" ref="I307" si="210">SUM(I300:I306)</f>
        <v>72</v>
      </c>
      <c r="J307" s="21">
        <f t="shared" ref="J307" si="211">SUM(J300:J306)</f>
        <v>587.5</v>
      </c>
      <c r="K307" s="27"/>
      <c r="L307" s="21">
        <f t="shared" ref="L307:L349" si="212">SUM(L300:L306)</f>
        <v>51.099999999999994</v>
      </c>
    </row>
    <row r="308" spans="1:12" ht="15" x14ac:dyDescent="0.25">
      <c r="A308" s="28">
        <f>A300</f>
        <v>2</v>
      </c>
      <c r="B308" s="14"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13">SUM(G308:G310)</f>
        <v>0</v>
      </c>
      <c r="H311" s="21">
        <f t="shared" ref="H311" si="214">SUM(H308:H310)</f>
        <v>0</v>
      </c>
      <c r="I311" s="21">
        <f t="shared" ref="I311" si="215">SUM(I308:I310)</f>
        <v>0</v>
      </c>
      <c r="J311" s="21">
        <f t="shared" ref="J311" si="216">SUM(J308:J310)</f>
        <v>0</v>
      </c>
      <c r="K311" s="27"/>
      <c r="L311" s="21">
        <f t="shared" ref="L311" ca="1" si="217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133</v>
      </c>
      <c r="F312" s="51">
        <v>60</v>
      </c>
      <c r="G312" s="51">
        <v>1.3</v>
      </c>
      <c r="H312" s="51">
        <v>9</v>
      </c>
      <c r="I312" s="51">
        <v>7.58</v>
      </c>
      <c r="J312" s="51">
        <v>98.5</v>
      </c>
      <c r="K312" s="52" t="s">
        <v>192</v>
      </c>
      <c r="L312" s="51">
        <v>12.38</v>
      </c>
    </row>
    <row r="313" spans="1:12" ht="15" x14ac:dyDescent="0.25">
      <c r="A313" s="25"/>
      <c r="B313" s="16"/>
      <c r="C313" s="11"/>
      <c r="D313" s="7" t="s">
        <v>28</v>
      </c>
      <c r="E313" s="50" t="s">
        <v>103</v>
      </c>
      <c r="F313" s="51">
        <v>220</v>
      </c>
      <c r="G313" s="51">
        <v>5</v>
      </c>
      <c r="H313" s="51">
        <v>6.4</v>
      </c>
      <c r="I313" s="51">
        <v>24.9</v>
      </c>
      <c r="J313" s="51">
        <v>183</v>
      </c>
      <c r="K313" s="52" t="s">
        <v>193</v>
      </c>
      <c r="L313" s="51">
        <v>24.43</v>
      </c>
    </row>
    <row r="314" spans="1:12" ht="15" x14ac:dyDescent="0.25">
      <c r="A314" s="25"/>
      <c r="B314" s="16"/>
      <c r="C314" s="11"/>
      <c r="D314" s="7" t="s">
        <v>29</v>
      </c>
      <c r="E314" s="50" t="s">
        <v>104</v>
      </c>
      <c r="F314" s="51">
        <v>90</v>
      </c>
      <c r="G314" s="51">
        <v>13</v>
      </c>
      <c r="H314" s="51">
        <v>6.11</v>
      </c>
      <c r="I314" s="51">
        <v>15.3</v>
      </c>
      <c r="J314" s="51">
        <v>202</v>
      </c>
      <c r="K314" s="52" t="s">
        <v>194</v>
      </c>
      <c r="L314" s="51">
        <v>25.4</v>
      </c>
    </row>
    <row r="315" spans="1:12" ht="15" x14ac:dyDescent="0.25">
      <c r="A315" s="25"/>
      <c r="B315" s="16"/>
      <c r="C315" s="11"/>
      <c r="D315" s="7" t="s">
        <v>30</v>
      </c>
      <c r="E315" s="50" t="s">
        <v>134</v>
      </c>
      <c r="F315" s="51">
        <v>150</v>
      </c>
      <c r="G315" s="51">
        <v>3.07</v>
      </c>
      <c r="H315" s="51">
        <v>4.6500000000000004</v>
      </c>
      <c r="I315" s="51">
        <v>18.21</v>
      </c>
      <c r="J315" s="51">
        <v>115.5</v>
      </c>
      <c r="K315" s="52" t="s">
        <v>77</v>
      </c>
      <c r="L315" s="51">
        <v>10.66</v>
      </c>
    </row>
    <row r="316" spans="1:12" ht="15" x14ac:dyDescent="0.25">
      <c r="A316" s="25"/>
      <c r="B316" s="16"/>
      <c r="C316" s="11"/>
      <c r="D316" s="7" t="s">
        <v>31</v>
      </c>
      <c r="E316" s="50" t="s">
        <v>96</v>
      </c>
      <c r="F316" s="51">
        <v>200</v>
      </c>
      <c r="G316" s="51">
        <v>0.68</v>
      </c>
      <c r="H316" s="51">
        <v>0</v>
      </c>
      <c r="I316" s="51">
        <v>18.010000000000002</v>
      </c>
      <c r="J316" s="51">
        <v>43.5</v>
      </c>
      <c r="K316" s="52" t="s">
        <v>195</v>
      </c>
      <c r="L316" s="51">
        <v>7.68</v>
      </c>
    </row>
    <row r="317" spans="1:12" ht="15" x14ac:dyDescent="0.25">
      <c r="A317" s="25"/>
      <c r="B317" s="16"/>
      <c r="C317" s="11"/>
      <c r="D317" s="7" t="s">
        <v>32</v>
      </c>
      <c r="E317" s="50" t="s">
        <v>79</v>
      </c>
      <c r="F317" s="51">
        <v>40</v>
      </c>
      <c r="G317" s="51">
        <v>2</v>
      </c>
      <c r="H317" s="51">
        <v>0.5</v>
      </c>
      <c r="I317" s="51">
        <v>12</v>
      </c>
      <c r="J317" s="51">
        <v>100</v>
      </c>
      <c r="K317" s="52"/>
      <c r="L317" s="51">
        <v>2.5299999999999998</v>
      </c>
    </row>
    <row r="318" spans="1:12" ht="15" x14ac:dyDescent="0.25">
      <c r="A318" s="25"/>
      <c r="B318" s="16"/>
      <c r="C318" s="11"/>
      <c r="D318" s="7" t="s">
        <v>33</v>
      </c>
      <c r="E318" s="50" t="s">
        <v>80</v>
      </c>
      <c r="F318" s="51">
        <v>40</v>
      </c>
      <c r="G318" s="51">
        <v>1.95</v>
      </c>
      <c r="H318" s="51">
        <v>0.34</v>
      </c>
      <c r="I318" s="51">
        <v>12</v>
      </c>
      <c r="J318" s="51">
        <v>80</v>
      </c>
      <c r="K318" s="52"/>
      <c r="L318" s="51">
        <v>2.4700000000000002</v>
      </c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800</v>
      </c>
      <c r="G321" s="21">
        <f t="shared" ref="G321" si="218">SUM(G312:G320)</f>
        <v>27</v>
      </c>
      <c r="H321" s="21">
        <f t="shared" ref="H321" si="219">SUM(H312:H320)</f>
        <v>27.000000000000004</v>
      </c>
      <c r="I321" s="21">
        <f t="shared" ref="I321" si="220">SUM(I312:I320)</f>
        <v>108.00000000000001</v>
      </c>
      <c r="J321" s="21">
        <f t="shared" ref="J321" si="221">SUM(J312:J320)</f>
        <v>822.5</v>
      </c>
      <c r="K321" s="27"/>
      <c r="L321" s="21">
        <f>SUM(L314:L320)</f>
        <v>48.74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22">SUM(G322:G325)</f>
        <v>0</v>
      </c>
      <c r="H326" s="21">
        <f t="shared" ref="H326" si="223">SUM(H322:H325)</f>
        <v>0</v>
      </c>
      <c r="I326" s="21">
        <f t="shared" ref="I326" si="224">SUM(I322:I325)</f>
        <v>0</v>
      </c>
      <c r="J326" s="21">
        <f t="shared" ref="J326" si="225">SUM(J322:J325)</f>
        <v>0</v>
      </c>
      <c r="K326" s="27"/>
      <c r="L326" s="21">
        <f t="shared" ref="L326" si="226">SUM(L319:L325)</f>
        <v>48.74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71" t="s">
        <v>27</v>
      </c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27">SUM(G327:G332)</f>
        <v>0</v>
      </c>
      <c r="H333" s="21">
        <f t="shared" ref="H333" si="228">SUM(H327:H332)</f>
        <v>0</v>
      </c>
      <c r="I333" s="21">
        <f t="shared" ref="I333" si="229">SUM(I327:I332)</f>
        <v>0</v>
      </c>
      <c r="J333" s="21">
        <f t="shared" ref="J333" si="230">SUM(J327:J332)</f>
        <v>0</v>
      </c>
      <c r="K333" s="27"/>
      <c r="L333" s="21">
        <f t="shared" ref="L333" ca="1" si="231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32">SUM(G334:G339)</f>
        <v>0</v>
      </c>
      <c r="H340" s="21">
        <f t="shared" ref="H340" si="233">SUM(H334:H339)</f>
        <v>0</v>
      </c>
      <c r="I340" s="21">
        <f t="shared" ref="I340" si="234">SUM(I334:I339)</f>
        <v>0</v>
      </c>
      <c r="J340" s="21">
        <f t="shared" ref="J340" si="235">SUM(J334:J339)</f>
        <v>0</v>
      </c>
      <c r="K340" s="27"/>
      <c r="L340" s="21">
        <f t="shared" ref="L340" ca="1" si="236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85" t="s">
        <v>4</v>
      </c>
      <c r="D341" s="86"/>
      <c r="E341" s="33"/>
      <c r="F341" s="34">
        <f>F307+F311+F321+F326+F333+F340</f>
        <v>1327</v>
      </c>
      <c r="G341" s="34">
        <f t="shared" ref="G341" si="237">G307+G311+G321+G326+G333+G340</f>
        <v>45</v>
      </c>
      <c r="H341" s="34">
        <f t="shared" ref="H341" si="238">H307+H311+H321+H326+H333+H340</f>
        <v>45</v>
      </c>
      <c r="I341" s="34">
        <f t="shared" ref="I341" si="239">I307+I311+I321+I326+I333+I340</f>
        <v>180</v>
      </c>
      <c r="J341" s="34">
        <f t="shared" ref="J341" si="240">J307+J311+J321+J326+J333+J340</f>
        <v>1410</v>
      </c>
      <c r="K341" s="35"/>
      <c r="L341" s="34">
        <f t="shared" ref="L341" ca="1" si="241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58" t="s">
        <v>157</v>
      </c>
      <c r="F342" s="60">
        <v>180</v>
      </c>
      <c r="G342" s="60">
        <v>7</v>
      </c>
      <c r="H342" s="60">
        <v>4</v>
      </c>
      <c r="I342" s="61">
        <v>24</v>
      </c>
      <c r="J342" s="60">
        <v>242</v>
      </c>
      <c r="K342" s="66" t="s">
        <v>197</v>
      </c>
      <c r="L342" s="64">
        <v>76.790000000000006</v>
      </c>
    </row>
    <row r="343" spans="1:12" ht="15" x14ac:dyDescent="0.25">
      <c r="A343" s="15"/>
      <c r="B343" s="16"/>
      <c r="C343" s="11"/>
      <c r="D343" s="6" t="s">
        <v>152</v>
      </c>
      <c r="E343" s="59" t="s">
        <v>143</v>
      </c>
      <c r="F343" s="62">
        <v>30</v>
      </c>
      <c r="G343" s="62">
        <v>5</v>
      </c>
      <c r="H343" s="62">
        <v>7</v>
      </c>
      <c r="I343" s="63">
        <v>14</v>
      </c>
      <c r="J343" s="62">
        <v>164</v>
      </c>
      <c r="K343" s="67" t="s">
        <v>198</v>
      </c>
      <c r="L343" s="65">
        <v>13.44</v>
      </c>
    </row>
    <row r="344" spans="1:12" ht="15" x14ac:dyDescent="0.25">
      <c r="A344" s="15"/>
      <c r="B344" s="16"/>
      <c r="C344" s="11"/>
      <c r="D344" s="7" t="s">
        <v>22</v>
      </c>
      <c r="E344" s="59" t="s">
        <v>66</v>
      </c>
      <c r="F344" s="62">
        <v>200</v>
      </c>
      <c r="G344" s="62">
        <v>3</v>
      </c>
      <c r="H344" s="62">
        <v>5</v>
      </c>
      <c r="I344" s="63">
        <v>11</v>
      </c>
      <c r="J344" s="62">
        <v>89.5</v>
      </c>
      <c r="K344" s="67" t="s">
        <v>50</v>
      </c>
      <c r="L344" s="65">
        <v>9.64</v>
      </c>
    </row>
    <row r="345" spans="1:12" ht="15" x14ac:dyDescent="0.25">
      <c r="A345" s="15"/>
      <c r="B345" s="16"/>
      <c r="C345" s="11"/>
      <c r="D345" s="7" t="s">
        <v>23</v>
      </c>
      <c r="E345" s="59" t="s">
        <v>47</v>
      </c>
      <c r="F345" s="62">
        <v>20</v>
      </c>
      <c r="G345" s="62">
        <v>1</v>
      </c>
      <c r="H345" s="62">
        <v>2</v>
      </c>
      <c r="I345" s="63">
        <v>5</v>
      </c>
      <c r="J345" s="62">
        <v>51</v>
      </c>
      <c r="K345" s="67"/>
      <c r="L345" s="65">
        <v>1.8</v>
      </c>
    </row>
    <row r="346" spans="1:12" ht="15" x14ac:dyDescent="0.25">
      <c r="A346" s="15"/>
      <c r="B346" s="16"/>
      <c r="C346" s="11"/>
      <c r="D346" s="7" t="s">
        <v>24</v>
      </c>
      <c r="E346" s="59"/>
      <c r="F346" s="62"/>
      <c r="G346" s="62"/>
      <c r="H346" s="62"/>
      <c r="I346" s="63"/>
      <c r="J346" s="62"/>
      <c r="K346" s="67"/>
      <c r="L346" s="65"/>
    </row>
    <row r="347" spans="1:12" ht="15" x14ac:dyDescent="0.25">
      <c r="A347" s="15"/>
      <c r="B347" s="16"/>
      <c r="C347" s="11"/>
      <c r="D347" s="6"/>
      <c r="E347" s="59" t="s">
        <v>71</v>
      </c>
      <c r="F347" s="62">
        <v>200</v>
      </c>
      <c r="G347" s="62">
        <v>2</v>
      </c>
      <c r="H347" s="62">
        <v>0</v>
      </c>
      <c r="I347" s="63">
        <v>18</v>
      </c>
      <c r="J347" s="62">
        <v>41</v>
      </c>
      <c r="K347" s="67" t="s">
        <v>199</v>
      </c>
      <c r="L347" s="65">
        <v>18.8</v>
      </c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630</v>
      </c>
      <c r="G349" s="82">
        <f>SUM(G342:G348)</f>
        <v>18</v>
      </c>
      <c r="H349" s="21">
        <f t="shared" ref="H349" si="242">SUM(H342:H348)</f>
        <v>18</v>
      </c>
      <c r="I349" s="21">
        <f t="shared" ref="I349" si="243">SUM(I342:I348)</f>
        <v>72</v>
      </c>
      <c r="J349" s="21">
        <f t="shared" ref="J349" si="244">SUM(J342:J348)</f>
        <v>587.5</v>
      </c>
      <c r="K349" s="27"/>
      <c r="L349" s="21">
        <f t="shared" si="212"/>
        <v>120.47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45">SUM(G350:G352)</f>
        <v>0</v>
      </c>
      <c r="H353" s="21">
        <f t="shared" ref="H353" si="246">SUM(H350:H352)</f>
        <v>0</v>
      </c>
      <c r="I353" s="21">
        <f t="shared" ref="I353" si="247">SUM(I350:I352)</f>
        <v>0</v>
      </c>
      <c r="J353" s="21">
        <f t="shared" ref="J353" si="248">SUM(J350:J352)</f>
        <v>0</v>
      </c>
      <c r="K353" s="27"/>
      <c r="L353" s="21">
        <f t="shared" ref="L353" ca="1" si="249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102</v>
      </c>
      <c r="F354" s="51">
        <v>100</v>
      </c>
      <c r="G354" s="51">
        <v>1</v>
      </c>
      <c r="H354" s="51">
        <v>5</v>
      </c>
      <c r="I354" s="51">
        <v>14.2</v>
      </c>
      <c r="J354" s="51">
        <v>116</v>
      </c>
      <c r="K354" s="52" t="s">
        <v>200</v>
      </c>
      <c r="L354" s="51">
        <v>13.59</v>
      </c>
    </row>
    <row r="355" spans="1:12" ht="15" x14ac:dyDescent="0.25">
      <c r="A355" s="15"/>
      <c r="B355" s="16"/>
      <c r="C355" s="11"/>
      <c r="D355" s="7" t="s">
        <v>28</v>
      </c>
      <c r="E355" s="50" t="s">
        <v>135</v>
      </c>
      <c r="F355" s="51">
        <v>265</v>
      </c>
      <c r="G355" s="51">
        <v>10</v>
      </c>
      <c r="H355" s="51">
        <v>16</v>
      </c>
      <c r="I355" s="51">
        <v>16.5</v>
      </c>
      <c r="J355" s="51">
        <v>208.5</v>
      </c>
      <c r="K355" s="52" t="s">
        <v>201</v>
      </c>
      <c r="L355" s="51">
        <v>15.68</v>
      </c>
    </row>
    <row r="356" spans="1:12" ht="15" x14ac:dyDescent="0.25">
      <c r="A356" s="15"/>
      <c r="B356" s="16"/>
      <c r="C356" s="11"/>
      <c r="D356" s="7" t="s">
        <v>29</v>
      </c>
      <c r="E356" s="50" t="s">
        <v>136</v>
      </c>
      <c r="F356" s="51">
        <v>200</v>
      </c>
      <c r="G356" s="51">
        <v>12.09</v>
      </c>
      <c r="H356" s="51">
        <v>5.2</v>
      </c>
      <c r="I356" s="51">
        <v>37.299999999999997</v>
      </c>
      <c r="J356" s="51">
        <v>254</v>
      </c>
      <c r="K356" s="52" t="s">
        <v>202</v>
      </c>
      <c r="L356" s="51">
        <v>66.87</v>
      </c>
    </row>
    <row r="357" spans="1:12" ht="15" x14ac:dyDescent="0.25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 x14ac:dyDescent="0.25">
      <c r="A358" s="15"/>
      <c r="B358" s="16"/>
      <c r="C358" s="11"/>
      <c r="D358" s="7" t="s">
        <v>31</v>
      </c>
      <c r="E358" s="50" t="s">
        <v>158</v>
      </c>
      <c r="F358" s="51">
        <v>200</v>
      </c>
      <c r="G358" s="51">
        <v>0</v>
      </c>
      <c r="H358" s="51">
        <v>0</v>
      </c>
      <c r="I358" s="51">
        <v>16</v>
      </c>
      <c r="J358" s="51">
        <v>64</v>
      </c>
      <c r="K358" s="52" t="s">
        <v>203</v>
      </c>
      <c r="L358" s="51">
        <v>5.53</v>
      </c>
    </row>
    <row r="359" spans="1:12" ht="15" x14ac:dyDescent="0.25">
      <c r="A359" s="15"/>
      <c r="B359" s="16"/>
      <c r="C359" s="11"/>
      <c r="D359" s="7" t="s">
        <v>32</v>
      </c>
      <c r="E359" s="50" t="s">
        <v>79</v>
      </c>
      <c r="F359" s="51">
        <v>40</v>
      </c>
      <c r="G359" s="51">
        <v>2</v>
      </c>
      <c r="H359" s="51">
        <v>0.5</v>
      </c>
      <c r="I359" s="51">
        <v>12</v>
      </c>
      <c r="J359" s="51">
        <v>100</v>
      </c>
      <c r="K359" s="52"/>
      <c r="L359" s="51">
        <v>2.5299999999999998</v>
      </c>
    </row>
    <row r="360" spans="1:12" ht="15" x14ac:dyDescent="0.25">
      <c r="A360" s="15"/>
      <c r="B360" s="16"/>
      <c r="C360" s="11"/>
      <c r="D360" s="7" t="s">
        <v>33</v>
      </c>
      <c r="E360" s="50" t="s">
        <v>80</v>
      </c>
      <c r="F360" s="51">
        <v>40</v>
      </c>
      <c r="G360" s="51">
        <v>1.91</v>
      </c>
      <c r="H360" s="51">
        <v>0.3</v>
      </c>
      <c r="I360" s="51">
        <v>12</v>
      </c>
      <c r="J360" s="51">
        <v>80</v>
      </c>
      <c r="K360" s="52"/>
      <c r="L360" s="51">
        <v>2.4700000000000002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845</v>
      </c>
      <c r="G363" s="21">
        <f t="shared" ref="G363" si="250">SUM(G354:G362)</f>
        <v>27</v>
      </c>
      <c r="H363" s="21">
        <f t="shared" ref="H363" si="251">SUM(H354:H362)</f>
        <v>27</v>
      </c>
      <c r="I363" s="21">
        <f t="shared" ref="I363" si="252">SUM(I354:I362)</f>
        <v>108</v>
      </c>
      <c r="J363" s="21">
        <f t="shared" ref="J363" si="253">SUM(J354:J362)</f>
        <v>822.5</v>
      </c>
      <c r="K363" s="27"/>
      <c r="L363" s="21">
        <f t="shared" ref="L363" si="254">SUM(L356:L362)</f>
        <v>77.400000000000006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55">SUM(G364:G367)</f>
        <v>0</v>
      </c>
      <c r="H368" s="21">
        <f t="shared" ref="H368" si="256">SUM(H364:H367)</f>
        <v>0</v>
      </c>
      <c r="I368" s="21">
        <f t="shared" ref="I368" si="257">SUM(I364:I367)</f>
        <v>0</v>
      </c>
      <c r="J368" s="21">
        <f t="shared" ref="J368" si="258">SUM(J364:J367)</f>
        <v>0</v>
      </c>
      <c r="K368" s="27"/>
      <c r="L368" s="21">
        <f t="shared" ref="L368" si="259">SUM(L361:L367)</f>
        <v>77.400000000000006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0">SUM(G369:G374)</f>
        <v>0</v>
      </c>
      <c r="H375" s="21">
        <f t="shared" ref="H375" si="261">SUM(H369:H374)</f>
        <v>0</v>
      </c>
      <c r="I375" s="21">
        <f t="shared" ref="I375" si="262">SUM(I369:I374)</f>
        <v>0</v>
      </c>
      <c r="J375" s="21">
        <f t="shared" ref="J375" si="263">SUM(J369:J374)</f>
        <v>0</v>
      </c>
      <c r="K375" s="27"/>
      <c r="L375" s="21">
        <f t="shared" ref="L375" ca="1" si="264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65">SUM(G376:G381)</f>
        <v>0</v>
      </c>
      <c r="H382" s="21">
        <f t="shared" ref="H382" si="266">SUM(H376:H381)</f>
        <v>0</v>
      </c>
      <c r="I382" s="21">
        <f t="shared" ref="I382" si="267">SUM(I376:I381)</f>
        <v>0</v>
      </c>
      <c r="J382" s="21">
        <f t="shared" ref="J382" si="268">SUM(J376:J381)</f>
        <v>0</v>
      </c>
      <c r="K382" s="27"/>
      <c r="L382" s="21">
        <f t="shared" ref="L382" ca="1" si="269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85" t="s">
        <v>4</v>
      </c>
      <c r="D383" s="86"/>
      <c r="E383" s="33"/>
      <c r="F383" s="34">
        <f>F349+F353+F363+F368+F375+F382</f>
        <v>1475</v>
      </c>
      <c r="G383" s="34">
        <f t="shared" ref="G383" si="270">G349+G353+G363+G368+G375+G382</f>
        <v>45</v>
      </c>
      <c r="H383" s="34">
        <f t="shared" ref="H383" si="271">H349+H353+H363+H368+H375+H382</f>
        <v>45</v>
      </c>
      <c r="I383" s="34">
        <f t="shared" ref="I383" si="272">I349+I353+I363+I368+I375+I382</f>
        <v>180</v>
      </c>
      <c r="J383" s="34">
        <f t="shared" ref="J383" si="273">J349+J353+J363+J368+J375+J382</f>
        <v>1410</v>
      </c>
      <c r="K383" s="35"/>
      <c r="L383" s="34">
        <f t="shared" ref="L383" ca="1" si="274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58" t="s">
        <v>159</v>
      </c>
      <c r="F384" s="60">
        <v>154</v>
      </c>
      <c r="G384" s="60">
        <v>5.6</v>
      </c>
      <c r="H384" s="60">
        <v>7.1</v>
      </c>
      <c r="I384" s="61">
        <v>15</v>
      </c>
      <c r="J384" s="60">
        <v>192.5</v>
      </c>
      <c r="K384" s="66" t="s">
        <v>63</v>
      </c>
      <c r="L384" s="64">
        <v>12.83</v>
      </c>
    </row>
    <row r="385" spans="1:12" ht="15" x14ac:dyDescent="0.25">
      <c r="A385" s="25"/>
      <c r="B385" s="16"/>
      <c r="C385" s="11"/>
      <c r="D385" s="6" t="s">
        <v>152</v>
      </c>
      <c r="E385" s="59" t="s">
        <v>61</v>
      </c>
      <c r="F385" s="62">
        <v>50</v>
      </c>
      <c r="G385" s="62">
        <v>8</v>
      </c>
      <c r="H385" s="62">
        <v>6</v>
      </c>
      <c r="I385" s="63">
        <v>14</v>
      </c>
      <c r="J385" s="62">
        <v>176.5</v>
      </c>
      <c r="K385" s="67" t="s">
        <v>64</v>
      </c>
      <c r="L385" s="65">
        <v>22.6</v>
      </c>
    </row>
    <row r="386" spans="1:12" ht="15" x14ac:dyDescent="0.25">
      <c r="A386" s="25"/>
      <c r="B386" s="16"/>
      <c r="C386" s="11"/>
      <c r="D386" s="7" t="s">
        <v>22</v>
      </c>
      <c r="E386" s="59" t="s">
        <v>160</v>
      </c>
      <c r="F386" s="62">
        <v>200</v>
      </c>
      <c r="G386" s="62">
        <v>2</v>
      </c>
      <c r="H386" s="62">
        <v>2</v>
      </c>
      <c r="I386" s="63">
        <v>15</v>
      </c>
      <c r="J386" s="62">
        <v>112</v>
      </c>
      <c r="K386" s="67" t="s">
        <v>60</v>
      </c>
      <c r="L386" s="65">
        <v>9.02</v>
      </c>
    </row>
    <row r="387" spans="1:12" ht="15" x14ac:dyDescent="0.25">
      <c r="A387" s="25"/>
      <c r="B387" s="16"/>
      <c r="C387" s="11"/>
      <c r="D387" s="7" t="s">
        <v>23</v>
      </c>
      <c r="E387" s="59" t="s">
        <v>47</v>
      </c>
      <c r="F387" s="62">
        <v>20</v>
      </c>
      <c r="G387" s="62">
        <v>2</v>
      </c>
      <c r="H387" s="62">
        <v>2.9</v>
      </c>
      <c r="I387" s="63">
        <v>10</v>
      </c>
      <c r="J387" s="62">
        <v>51.5</v>
      </c>
      <c r="K387" s="67"/>
      <c r="L387" s="65">
        <v>1.8</v>
      </c>
    </row>
    <row r="388" spans="1:12" ht="15" x14ac:dyDescent="0.25">
      <c r="A388" s="25"/>
      <c r="B388" s="16"/>
      <c r="C388" s="11"/>
      <c r="D388" s="7" t="s">
        <v>24</v>
      </c>
      <c r="E388" s="59" t="s">
        <v>69</v>
      </c>
      <c r="F388" s="62">
        <v>220</v>
      </c>
      <c r="G388" s="62">
        <v>0.4</v>
      </c>
      <c r="H388" s="62">
        <v>0</v>
      </c>
      <c r="I388" s="63">
        <v>18</v>
      </c>
      <c r="J388" s="62">
        <v>55</v>
      </c>
      <c r="K388" s="67" t="s">
        <v>51</v>
      </c>
      <c r="L388" s="65">
        <v>39.6</v>
      </c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644</v>
      </c>
      <c r="G391" s="21">
        <f t="shared" ref="G391" si="275">SUM(G384:G390)</f>
        <v>18</v>
      </c>
      <c r="H391" s="21">
        <f t="shared" ref="H391" si="276">SUM(H384:H390)</f>
        <v>18</v>
      </c>
      <c r="I391" s="21">
        <f t="shared" ref="I391" si="277">SUM(I384:I390)</f>
        <v>72</v>
      </c>
      <c r="J391" s="84">
        <f>SUM(J384:J390)</f>
        <v>587.5</v>
      </c>
      <c r="K391" s="27"/>
      <c r="L391" s="21">
        <f t="shared" ref="L391:L433" si="278">SUM(L384:L390)</f>
        <v>85.85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79">SUM(G392:G394)</f>
        <v>0</v>
      </c>
      <c r="H395" s="21">
        <f t="shared" ref="H395" si="280">SUM(H392:H394)</f>
        <v>0</v>
      </c>
      <c r="I395" s="21">
        <f t="shared" ref="I395" si="281">SUM(I392:I394)</f>
        <v>0</v>
      </c>
      <c r="J395" s="21">
        <f t="shared" ref="J395" si="282">SUM(J392:J394)</f>
        <v>0</v>
      </c>
      <c r="K395" s="27"/>
      <c r="L395" s="21">
        <f t="shared" ref="L395" ca="1" si="28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161</v>
      </c>
      <c r="F396" s="51">
        <v>60</v>
      </c>
      <c r="G396" s="51">
        <v>3.26</v>
      </c>
      <c r="H396" s="51">
        <v>7.08</v>
      </c>
      <c r="I396" s="51">
        <v>8</v>
      </c>
      <c r="J396" s="51">
        <v>132</v>
      </c>
      <c r="K396" s="69" t="s">
        <v>204</v>
      </c>
      <c r="L396" s="51">
        <v>8.76</v>
      </c>
    </row>
    <row r="397" spans="1:12" ht="15" x14ac:dyDescent="0.25">
      <c r="A397" s="25"/>
      <c r="B397" s="16"/>
      <c r="C397" s="11"/>
      <c r="D397" s="7" t="s">
        <v>28</v>
      </c>
      <c r="E397" s="50" t="s">
        <v>163</v>
      </c>
      <c r="F397" s="51">
        <v>250</v>
      </c>
      <c r="G397" s="51">
        <v>8.01</v>
      </c>
      <c r="H397" s="51">
        <v>9.7799999999999994</v>
      </c>
      <c r="I397" s="51">
        <v>12</v>
      </c>
      <c r="J397" s="51">
        <v>147</v>
      </c>
      <c r="K397" s="52" t="s">
        <v>205</v>
      </c>
      <c r="L397" s="51">
        <v>30.09</v>
      </c>
    </row>
    <row r="398" spans="1:12" ht="15" x14ac:dyDescent="0.25">
      <c r="A398" s="25"/>
      <c r="B398" s="16"/>
      <c r="C398" s="11"/>
      <c r="D398" s="7" t="s">
        <v>29</v>
      </c>
      <c r="E398" s="50" t="s">
        <v>140</v>
      </c>
      <c r="F398" s="51">
        <v>90</v>
      </c>
      <c r="G398" s="51">
        <v>4.6100000000000003</v>
      </c>
      <c r="H398" s="51">
        <v>5.2</v>
      </c>
      <c r="I398" s="51">
        <v>26</v>
      </c>
      <c r="J398" s="51">
        <v>148.5</v>
      </c>
      <c r="K398" s="52" t="s">
        <v>206</v>
      </c>
      <c r="L398" s="51">
        <v>39.44</v>
      </c>
    </row>
    <row r="399" spans="1:12" ht="15" x14ac:dyDescent="0.25">
      <c r="A399" s="25"/>
      <c r="B399" s="16"/>
      <c r="C399" s="11"/>
      <c r="D399" s="7" t="s">
        <v>30</v>
      </c>
      <c r="E399" s="50" t="s">
        <v>93</v>
      </c>
      <c r="F399" s="51">
        <v>150</v>
      </c>
      <c r="G399" s="51">
        <v>7.2</v>
      </c>
      <c r="H399" s="51">
        <v>4.32</v>
      </c>
      <c r="I399" s="51">
        <v>17</v>
      </c>
      <c r="J399" s="51">
        <v>131</v>
      </c>
      <c r="K399" s="52" t="s">
        <v>207</v>
      </c>
      <c r="L399" s="51">
        <v>20.87</v>
      </c>
    </row>
    <row r="400" spans="1:12" ht="15" x14ac:dyDescent="0.25">
      <c r="A400" s="25"/>
      <c r="B400" s="16"/>
      <c r="C400" s="11"/>
      <c r="D400" s="7" t="s">
        <v>31</v>
      </c>
      <c r="E400" s="50" t="s">
        <v>137</v>
      </c>
      <c r="F400" s="51">
        <v>200</v>
      </c>
      <c r="G400" s="51">
        <v>0.01</v>
      </c>
      <c r="H400" s="51">
        <v>0</v>
      </c>
      <c r="I400" s="51">
        <v>21</v>
      </c>
      <c r="J400" s="51">
        <v>84</v>
      </c>
      <c r="K400" s="52" t="s">
        <v>208</v>
      </c>
      <c r="L400" s="51">
        <v>14.29</v>
      </c>
    </row>
    <row r="401" spans="1:12" ht="15" x14ac:dyDescent="0.25">
      <c r="A401" s="25"/>
      <c r="B401" s="16"/>
      <c r="C401" s="11"/>
      <c r="D401" s="7" t="s">
        <v>32</v>
      </c>
      <c r="E401" s="50" t="s">
        <v>79</v>
      </c>
      <c r="F401" s="51">
        <v>40</v>
      </c>
      <c r="G401" s="51">
        <v>2</v>
      </c>
      <c r="H401" s="51">
        <v>0.5</v>
      </c>
      <c r="I401" s="51">
        <v>12</v>
      </c>
      <c r="J401" s="51">
        <v>100</v>
      </c>
      <c r="K401" s="52"/>
      <c r="L401" s="51">
        <v>2.5299999999999998</v>
      </c>
    </row>
    <row r="402" spans="1:12" ht="15" x14ac:dyDescent="0.25">
      <c r="A402" s="25"/>
      <c r="B402" s="16"/>
      <c r="C402" s="11"/>
      <c r="D402" s="7" t="s">
        <v>33</v>
      </c>
      <c r="E402" s="50" t="s">
        <v>80</v>
      </c>
      <c r="F402" s="51">
        <v>40</v>
      </c>
      <c r="G402" s="51">
        <v>1.91</v>
      </c>
      <c r="H402" s="51">
        <v>0.12</v>
      </c>
      <c r="I402" s="51">
        <v>12</v>
      </c>
      <c r="J402" s="51">
        <v>80</v>
      </c>
      <c r="K402" s="52"/>
      <c r="L402" s="51">
        <v>2.4700000000000002</v>
      </c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830</v>
      </c>
      <c r="G405" s="21">
        <f t="shared" ref="G405" si="284">SUM(G396:G404)</f>
        <v>27</v>
      </c>
      <c r="H405" s="21">
        <f t="shared" ref="H405" si="285">SUM(H396:H404)</f>
        <v>27</v>
      </c>
      <c r="I405" s="21">
        <f t="shared" ref="I405" si="286">SUM(I396:I404)</f>
        <v>108</v>
      </c>
      <c r="J405" s="21">
        <f t="shared" ref="J405" si="287">SUM(J396:J404)</f>
        <v>822.5</v>
      </c>
      <c r="K405" s="27"/>
      <c r="L405" s="21">
        <f t="shared" si="278"/>
        <v>79.599999999999994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88">SUM(G406:G409)</f>
        <v>0</v>
      </c>
      <c r="H410" s="21">
        <f t="shared" ref="H410" si="289">SUM(H406:H409)</f>
        <v>0</v>
      </c>
      <c r="I410" s="21">
        <f t="shared" ref="I410" si="290">SUM(I406:I409)</f>
        <v>0</v>
      </c>
      <c r="J410" s="21">
        <f t="shared" ref="J410" si="291">SUM(J406:J409)</f>
        <v>0</v>
      </c>
      <c r="K410" s="27"/>
      <c r="L410" s="21">
        <f t="shared" ref="L410" si="292">SUM(L403:L409)</f>
        <v>79.599999999999994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293">SUM(G411:G416)</f>
        <v>0</v>
      </c>
      <c r="H417" s="21">
        <f t="shared" ref="H417" si="294">SUM(H411:H416)</f>
        <v>0</v>
      </c>
      <c r="I417" s="21">
        <f t="shared" ref="I417" si="295">SUM(I411:I416)</f>
        <v>0</v>
      </c>
      <c r="J417" s="21">
        <f>SUM(J411:J416)</f>
        <v>0</v>
      </c>
      <c r="K417" s="27"/>
      <c r="L417" s="21">
        <f t="shared" ref="L417" ca="1" si="296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297">SUM(G418:G423)</f>
        <v>0</v>
      </c>
      <c r="H424" s="21">
        <f t="shared" ref="H424" si="298">SUM(H418:H423)</f>
        <v>0</v>
      </c>
      <c r="I424" s="21">
        <f t="shared" ref="I424" si="299">SUM(I418:I423)</f>
        <v>0</v>
      </c>
      <c r="J424" s="21">
        <f t="shared" ref="J424" si="300">SUM(J418:J423)</f>
        <v>0</v>
      </c>
      <c r="K424" s="27"/>
      <c r="L424" s="21">
        <f t="shared" ref="L424" ca="1" si="301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85" t="s">
        <v>4</v>
      </c>
      <c r="D425" s="86"/>
      <c r="E425" s="33"/>
      <c r="F425" s="34">
        <f>F391+F395+F405+F410+F417+F424</f>
        <v>1474</v>
      </c>
      <c r="G425" s="34">
        <f t="shared" ref="G425" si="302">G391+G395+G405+G410+G417+G424</f>
        <v>45</v>
      </c>
      <c r="H425" s="34">
        <f t="shared" ref="H425" si="303">H391+H395+H405+H410+H417+H424</f>
        <v>45</v>
      </c>
      <c r="I425" s="34">
        <f t="shared" ref="I425" si="304">I391+I395+I405+I410+I417+I424</f>
        <v>180</v>
      </c>
      <c r="J425" s="34">
        <f t="shared" ref="J425" si="305">J391+J395+J405+J410+J417+J424</f>
        <v>1410</v>
      </c>
      <c r="K425" s="35"/>
      <c r="L425" s="34">
        <f t="shared" ref="L425" ca="1" si="306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58" t="s">
        <v>70</v>
      </c>
      <c r="F426" s="60">
        <v>150</v>
      </c>
      <c r="G426" s="60">
        <v>10</v>
      </c>
      <c r="H426" s="60">
        <v>7</v>
      </c>
      <c r="I426" s="61">
        <v>14</v>
      </c>
      <c r="J426" s="60">
        <v>265</v>
      </c>
      <c r="K426" s="66" t="s">
        <v>72</v>
      </c>
      <c r="L426" s="64">
        <v>56.19</v>
      </c>
    </row>
    <row r="427" spans="1:12" ht="15" x14ac:dyDescent="0.25">
      <c r="A427" s="25"/>
      <c r="B427" s="16"/>
      <c r="C427" s="11"/>
      <c r="D427" s="6" t="s">
        <v>152</v>
      </c>
      <c r="E427" s="59" t="s">
        <v>142</v>
      </c>
      <c r="F427" s="62">
        <v>45</v>
      </c>
      <c r="G427" s="62">
        <v>7</v>
      </c>
      <c r="H427" s="62">
        <v>9</v>
      </c>
      <c r="I427" s="63">
        <v>21</v>
      </c>
      <c r="J427" s="62">
        <v>117</v>
      </c>
      <c r="K427" s="67" t="s">
        <v>59</v>
      </c>
      <c r="L427" s="65">
        <v>12.27</v>
      </c>
    </row>
    <row r="428" spans="1:12" ht="15" x14ac:dyDescent="0.25">
      <c r="A428" s="25"/>
      <c r="B428" s="16"/>
      <c r="C428" s="11"/>
      <c r="D428" s="7" t="s">
        <v>22</v>
      </c>
      <c r="E428" s="59" t="s">
        <v>54</v>
      </c>
      <c r="F428" s="62">
        <v>215</v>
      </c>
      <c r="G428" s="62">
        <v>0</v>
      </c>
      <c r="H428" s="62">
        <v>0</v>
      </c>
      <c r="I428" s="63">
        <v>15</v>
      </c>
      <c r="J428" s="62">
        <v>60.5</v>
      </c>
      <c r="K428" s="67" t="s">
        <v>57</v>
      </c>
      <c r="L428" s="65">
        <v>2.1800000000000002</v>
      </c>
    </row>
    <row r="429" spans="1:12" ht="15" x14ac:dyDescent="0.25">
      <c r="A429" s="25"/>
      <c r="B429" s="16"/>
      <c r="C429" s="11"/>
      <c r="D429" s="7" t="s">
        <v>23</v>
      </c>
      <c r="E429" s="59" t="s">
        <v>47</v>
      </c>
      <c r="F429" s="62">
        <v>20</v>
      </c>
      <c r="G429" s="62">
        <v>1</v>
      </c>
      <c r="H429" s="62">
        <v>2</v>
      </c>
      <c r="I429" s="63">
        <v>10</v>
      </c>
      <c r="J429" s="62">
        <v>51</v>
      </c>
      <c r="K429" s="67"/>
      <c r="L429" s="65">
        <v>1.8</v>
      </c>
    </row>
    <row r="430" spans="1:12" ht="15" x14ac:dyDescent="0.25">
      <c r="A430" s="25"/>
      <c r="B430" s="16"/>
      <c r="C430" s="11"/>
      <c r="D430" s="7" t="s">
        <v>24</v>
      </c>
      <c r="E430" s="59" t="s">
        <v>55</v>
      </c>
      <c r="F430" s="62">
        <v>100</v>
      </c>
      <c r="G430" s="62">
        <v>0</v>
      </c>
      <c r="H430" s="62">
        <v>0</v>
      </c>
      <c r="I430" s="63">
        <v>12</v>
      </c>
      <c r="J430" s="62">
        <v>94</v>
      </c>
      <c r="K430" s="67" t="s">
        <v>51</v>
      </c>
      <c r="L430" s="65">
        <v>23</v>
      </c>
    </row>
    <row r="431" spans="1:12" ht="15" x14ac:dyDescent="0.25">
      <c r="A431" s="25"/>
      <c r="B431" s="16"/>
      <c r="C431" s="11"/>
      <c r="D431" s="6"/>
      <c r="E431" s="59"/>
      <c r="F431" s="62"/>
      <c r="G431" s="62"/>
      <c r="H431" s="62"/>
      <c r="I431" s="63"/>
      <c r="J431" s="62"/>
      <c r="K431" s="67"/>
      <c r="L431" s="65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530</v>
      </c>
      <c r="G433" s="21">
        <f t="shared" ref="G433" si="307">SUM(G426:G432)</f>
        <v>18</v>
      </c>
      <c r="H433" s="21">
        <f t="shared" ref="H433" si="308">SUM(H426:H432)</f>
        <v>18</v>
      </c>
      <c r="I433" s="21">
        <f t="shared" ref="I433" si="309">SUM(I426:I432)</f>
        <v>72</v>
      </c>
      <c r="J433" s="21">
        <f t="shared" ref="J433" si="310">SUM(J426:J432)</f>
        <v>587.5</v>
      </c>
      <c r="K433" s="27"/>
      <c r="L433" s="21">
        <f t="shared" si="278"/>
        <v>95.44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11">SUM(G434:G436)</f>
        <v>0</v>
      </c>
      <c r="H437" s="21">
        <f t="shared" ref="H437" si="312">SUM(H434:H436)</f>
        <v>0</v>
      </c>
      <c r="I437" s="21">
        <f t="shared" ref="I437" si="313">SUM(I434:I436)</f>
        <v>0</v>
      </c>
      <c r="J437" s="21">
        <f t="shared" ref="J437" si="314">SUM(J434:J436)</f>
        <v>0</v>
      </c>
      <c r="K437" s="27"/>
      <c r="L437" s="21">
        <f t="shared" ref="L437" ca="1" si="315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108</v>
      </c>
      <c r="F438" s="51">
        <v>100</v>
      </c>
      <c r="G438" s="51">
        <v>2.2000000000000002</v>
      </c>
      <c r="H438" s="51">
        <v>7.65</v>
      </c>
      <c r="I438" s="51">
        <v>9.07</v>
      </c>
      <c r="J438" s="51">
        <v>100.5</v>
      </c>
      <c r="K438" s="69" t="s">
        <v>164</v>
      </c>
      <c r="L438" s="51">
        <v>11.18</v>
      </c>
    </row>
    <row r="439" spans="1:12" ht="15" x14ac:dyDescent="0.25">
      <c r="A439" s="25"/>
      <c r="B439" s="16"/>
      <c r="C439" s="11"/>
      <c r="D439" s="7" t="s">
        <v>28</v>
      </c>
      <c r="E439" s="50" t="s">
        <v>109</v>
      </c>
      <c r="F439" s="51">
        <v>215</v>
      </c>
      <c r="G439" s="51">
        <v>7.07</v>
      </c>
      <c r="H439" s="51">
        <v>4.21</v>
      </c>
      <c r="I439" s="51">
        <v>26.1</v>
      </c>
      <c r="J439" s="51">
        <v>128.5</v>
      </c>
      <c r="K439" s="52" t="s">
        <v>165</v>
      </c>
      <c r="L439" s="51">
        <v>16.600000000000001</v>
      </c>
    </row>
    <row r="440" spans="1:12" ht="15" x14ac:dyDescent="0.25">
      <c r="A440" s="25"/>
      <c r="B440" s="16"/>
      <c r="C440" s="11"/>
      <c r="D440" s="7" t="s">
        <v>29</v>
      </c>
      <c r="E440" s="50" t="s">
        <v>110</v>
      </c>
      <c r="F440" s="51">
        <v>100</v>
      </c>
      <c r="G440" s="51">
        <v>9.1999999999999993</v>
      </c>
      <c r="H440" s="51">
        <v>8.1999999999999993</v>
      </c>
      <c r="I440" s="51">
        <v>28.05</v>
      </c>
      <c r="J440" s="51">
        <v>237</v>
      </c>
      <c r="K440" s="52" t="s">
        <v>166</v>
      </c>
      <c r="L440" s="51">
        <v>66.62</v>
      </c>
    </row>
    <row r="441" spans="1:12" ht="15" x14ac:dyDescent="0.25">
      <c r="A441" s="25"/>
      <c r="B441" s="16"/>
      <c r="C441" s="11"/>
      <c r="D441" s="7" t="s">
        <v>30</v>
      </c>
      <c r="E441" s="50" t="s">
        <v>111</v>
      </c>
      <c r="F441" s="51">
        <v>150</v>
      </c>
      <c r="G441" s="51">
        <v>4.2</v>
      </c>
      <c r="H441" s="51">
        <v>6.1</v>
      </c>
      <c r="I441" s="51">
        <v>20.010000000000002</v>
      </c>
      <c r="J441" s="51">
        <v>120.5</v>
      </c>
      <c r="K441" s="52" t="s">
        <v>167</v>
      </c>
      <c r="L441" s="51">
        <v>16.55</v>
      </c>
    </row>
    <row r="442" spans="1:12" ht="15" x14ac:dyDescent="0.25">
      <c r="A442" s="25"/>
      <c r="B442" s="16"/>
      <c r="C442" s="11"/>
      <c r="D442" s="7" t="s">
        <v>31</v>
      </c>
      <c r="E442" s="50" t="s">
        <v>138</v>
      </c>
      <c r="F442" s="51">
        <v>200</v>
      </c>
      <c r="G442" s="51">
        <v>0.42</v>
      </c>
      <c r="H442" s="51">
        <v>0</v>
      </c>
      <c r="I442" s="51">
        <v>1.1000000000000001</v>
      </c>
      <c r="J442" s="51">
        <v>56</v>
      </c>
      <c r="K442" s="52" t="s">
        <v>168</v>
      </c>
      <c r="L442" s="51">
        <v>10.08</v>
      </c>
    </row>
    <row r="443" spans="1:12" ht="15" x14ac:dyDescent="0.25">
      <c r="A443" s="25"/>
      <c r="B443" s="16"/>
      <c r="C443" s="11"/>
      <c r="D443" s="7" t="s">
        <v>32</v>
      </c>
      <c r="E443" s="50" t="s">
        <v>79</v>
      </c>
      <c r="F443" s="51">
        <v>40</v>
      </c>
      <c r="G443" s="51">
        <v>2</v>
      </c>
      <c r="H443" s="51">
        <v>0.5</v>
      </c>
      <c r="I443" s="51">
        <v>11.67</v>
      </c>
      <c r="J443" s="51">
        <v>100</v>
      </c>
      <c r="K443" s="52"/>
      <c r="L443" s="51">
        <v>2.5299999999999998</v>
      </c>
    </row>
    <row r="444" spans="1:12" ht="15" x14ac:dyDescent="0.25">
      <c r="A444" s="25"/>
      <c r="B444" s="16"/>
      <c r="C444" s="11"/>
      <c r="D444" s="7" t="s">
        <v>33</v>
      </c>
      <c r="E444" s="50" t="s">
        <v>80</v>
      </c>
      <c r="F444" s="51">
        <v>40</v>
      </c>
      <c r="G444" s="51">
        <v>1.91</v>
      </c>
      <c r="H444" s="51">
        <v>0.34</v>
      </c>
      <c r="I444" s="51">
        <v>12</v>
      </c>
      <c r="J444" s="51">
        <v>80</v>
      </c>
      <c r="K444" s="52"/>
      <c r="L444" s="51">
        <v>2.4700000000000002</v>
      </c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845</v>
      </c>
      <c r="G447" s="21">
        <f t="shared" ref="G447" si="316">SUM(G438:G446)</f>
        <v>27</v>
      </c>
      <c r="H447" s="21">
        <f t="shared" ref="H447" si="317">SUM(H438:H446)</f>
        <v>26.999999999999996</v>
      </c>
      <c r="I447" s="21">
        <f t="shared" ref="I447" si="318">SUM(I438:I446)</f>
        <v>108</v>
      </c>
      <c r="J447" s="21">
        <f t="shared" ref="J447" si="319">SUM(J438:J446)</f>
        <v>822.5</v>
      </c>
      <c r="K447" s="27"/>
      <c r="L447" s="21">
        <f t="shared" ref="L447" ca="1" si="320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21">SUM(G448:G451)</f>
        <v>0</v>
      </c>
      <c r="H452" s="21">
        <f t="shared" ref="H452" si="322">SUM(H448:H451)</f>
        <v>0</v>
      </c>
      <c r="I452" s="21">
        <f t="shared" ref="I452" si="323">SUM(I448:I451)</f>
        <v>0</v>
      </c>
      <c r="J452" s="21">
        <v>0</v>
      </c>
      <c r="K452" s="27"/>
      <c r="L452" s="21">
        <f t="shared" ref="L452" ca="1" si="324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25">SUM(G453:G458)</f>
        <v>0</v>
      </c>
      <c r="H459" s="21">
        <f t="shared" ref="H459" si="326">SUM(H453:H458)</f>
        <v>0</v>
      </c>
      <c r="I459" s="21">
        <f t="shared" ref="I459" si="327">SUM(I453:I458)</f>
        <v>0</v>
      </c>
      <c r="J459" s="21">
        <f t="shared" ref="J459" si="328">SUM(J453:J458)</f>
        <v>0</v>
      </c>
      <c r="K459" s="27"/>
      <c r="L459" s="21">
        <f t="shared" ref="L459" ca="1" si="329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30">SUM(G460:G465)</f>
        <v>0</v>
      </c>
      <c r="H466" s="21">
        <f t="shared" ref="H466" si="331">SUM(H460:H465)</f>
        <v>0</v>
      </c>
      <c r="I466" s="21">
        <f t="shared" ref="I466" si="332">SUM(I460:I465)</f>
        <v>0</v>
      </c>
      <c r="J466" s="21">
        <f t="shared" ref="J466" si="333">SUM(J460:J465)</f>
        <v>0</v>
      </c>
      <c r="K466" s="27"/>
      <c r="L466" s="21">
        <f t="shared" ref="L466" ca="1" si="334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85" t="s">
        <v>4</v>
      </c>
      <c r="D467" s="86"/>
      <c r="E467" s="33"/>
      <c r="F467" s="34">
        <f>F433+F437+F447+F452+F459+F466</f>
        <v>1375</v>
      </c>
      <c r="G467" s="34">
        <f t="shared" ref="G467" si="335">G433+G437+G447+G452+G459+G466</f>
        <v>45</v>
      </c>
      <c r="H467" s="34">
        <f t="shared" ref="H467" si="336">H433+H437+H447+H452+H459+H466</f>
        <v>45</v>
      </c>
      <c r="I467" s="34">
        <f t="shared" ref="I467" si="337">I433+I437+I447+I452+I459+I466</f>
        <v>180</v>
      </c>
      <c r="J467" s="34">
        <f t="shared" ref="J467" si="338">J433+J437+J447+J452+J459+J466</f>
        <v>1410</v>
      </c>
      <c r="K467" s="35"/>
      <c r="L467" s="34">
        <f t="shared" ref="L467" ca="1" si="339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58" t="s">
        <v>141</v>
      </c>
      <c r="F468" s="60">
        <v>154</v>
      </c>
      <c r="G468" s="60">
        <v>6</v>
      </c>
      <c r="H468" s="60">
        <v>13</v>
      </c>
      <c r="I468" s="61">
        <v>13</v>
      </c>
      <c r="J468" s="60">
        <v>249</v>
      </c>
      <c r="K468" s="66" t="s">
        <v>170</v>
      </c>
      <c r="L468" s="64">
        <v>10.36</v>
      </c>
    </row>
    <row r="469" spans="1:12" ht="15" x14ac:dyDescent="0.25">
      <c r="A469" s="25"/>
      <c r="B469" s="16"/>
      <c r="C469" s="11"/>
      <c r="D469" s="6"/>
      <c r="E469" s="59" t="s">
        <v>53</v>
      </c>
      <c r="F469" s="62">
        <v>40</v>
      </c>
      <c r="G469" s="62">
        <v>8</v>
      </c>
      <c r="H469" s="62">
        <v>1</v>
      </c>
      <c r="I469" s="63">
        <v>15</v>
      </c>
      <c r="J469" s="62">
        <v>135</v>
      </c>
      <c r="K469" s="67" t="s">
        <v>155</v>
      </c>
      <c r="L469" s="65">
        <v>16.809999999999999</v>
      </c>
    </row>
    <row r="470" spans="1:12" ht="15" x14ac:dyDescent="0.25">
      <c r="A470" s="25"/>
      <c r="B470" s="16"/>
      <c r="C470" s="11"/>
      <c r="D470" s="7" t="s">
        <v>22</v>
      </c>
      <c r="E470" s="59" t="s">
        <v>73</v>
      </c>
      <c r="F470" s="62">
        <v>200</v>
      </c>
      <c r="G470" s="62">
        <v>0</v>
      </c>
      <c r="H470" s="62">
        <v>2</v>
      </c>
      <c r="I470" s="63">
        <v>10</v>
      </c>
      <c r="J470" s="62">
        <v>58</v>
      </c>
      <c r="K470" s="67" t="s">
        <v>171</v>
      </c>
      <c r="L470" s="65">
        <v>12.73</v>
      </c>
    </row>
    <row r="471" spans="1:12" ht="15" x14ac:dyDescent="0.25">
      <c r="A471" s="25"/>
      <c r="B471" s="16"/>
      <c r="C471" s="11"/>
      <c r="D471" s="7" t="s">
        <v>23</v>
      </c>
      <c r="E471" s="59" t="s">
        <v>47</v>
      </c>
      <c r="F471" s="62">
        <v>20</v>
      </c>
      <c r="G471" s="62">
        <v>1</v>
      </c>
      <c r="H471" s="62">
        <v>0</v>
      </c>
      <c r="I471" s="63">
        <v>15</v>
      </c>
      <c r="J471" s="62">
        <v>51.5</v>
      </c>
      <c r="K471" s="67"/>
      <c r="L471" s="65">
        <v>1.8</v>
      </c>
    </row>
    <row r="472" spans="1:12" ht="15" x14ac:dyDescent="0.25">
      <c r="A472" s="25"/>
      <c r="B472" s="16"/>
      <c r="C472" s="11"/>
      <c r="D472" s="7" t="s">
        <v>24</v>
      </c>
      <c r="E472" s="59"/>
      <c r="F472" s="62"/>
      <c r="G472" s="62"/>
      <c r="H472" s="62"/>
      <c r="I472" s="63"/>
      <c r="J472" s="62"/>
      <c r="K472" s="67"/>
      <c r="L472" s="65"/>
    </row>
    <row r="473" spans="1:12" ht="15" x14ac:dyDescent="0.25">
      <c r="A473" s="25"/>
      <c r="B473" s="16"/>
      <c r="C473" s="11"/>
      <c r="D473" s="6"/>
      <c r="E473" s="59" t="s">
        <v>169</v>
      </c>
      <c r="F473" s="62">
        <v>125</v>
      </c>
      <c r="G473" s="62">
        <v>3</v>
      </c>
      <c r="H473" s="62">
        <v>2</v>
      </c>
      <c r="I473" s="63">
        <v>19</v>
      </c>
      <c r="J473" s="62">
        <v>94</v>
      </c>
      <c r="K473" s="67" t="s">
        <v>115</v>
      </c>
      <c r="L473" s="65">
        <v>41.6</v>
      </c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539</v>
      </c>
      <c r="G475" s="21">
        <f t="shared" ref="G475" si="340">SUM(G468:G474)</f>
        <v>18</v>
      </c>
      <c r="H475" s="21">
        <f t="shared" ref="H475" si="341">SUM(H468:H474)</f>
        <v>18</v>
      </c>
      <c r="I475" s="21">
        <f t="shared" ref="I475" si="342">SUM(I468:I474)</f>
        <v>72</v>
      </c>
      <c r="J475" s="21">
        <f t="shared" ref="J475" si="343">SUM(J468:J474)</f>
        <v>587.5</v>
      </c>
      <c r="K475" s="27"/>
      <c r="L475" s="21">
        <f t="shared" ref="L475:L517" si="344">SUM(L468:L474)</f>
        <v>83.3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45">SUM(G476:G478)</f>
        <v>0</v>
      </c>
      <c r="H479" s="21">
        <f t="shared" ref="H479" si="346">SUM(H476:H478)</f>
        <v>0</v>
      </c>
      <c r="I479" s="21">
        <f t="shared" ref="I479" si="347">SUM(I476:I478)</f>
        <v>0</v>
      </c>
      <c r="J479" s="21">
        <f t="shared" ref="J479" si="348">SUM(J476:J478)</f>
        <v>0</v>
      </c>
      <c r="K479" s="27"/>
      <c r="L479" s="21">
        <f t="shared" ref="L479" ca="1" si="349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139</v>
      </c>
      <c r="F480" s="51">
        <v>60</v>
      </c>
      <c r="G480" s="51">
        <v>0.98</v>
      </c>
      <c r="H480" s="51">
        <v>5.13</v>
      </c>
      <c r="I480" s="51">
        <v>2.5299999999999998</v>
      </c>
      <c r="J480" s="51">
        <v>63.5</v>
      </c>
      <c r="K480" s="52" t="s">
        <v>172</v>
      </c>
      <c r="L480" s="51">
        <v>9.1999999999999993</v>
      </c>
    </row>
    <row r="481" spans="1:12" ht="15" x14ac:dyDescent="0.25">
      <c r="A481" s="25"/>
      <c r="B481" s="16"/>
      <c r="C481" s="11"/>
      <c r="D481" s="7" t="s">
        <v>28</v>
      </c>
      <c r="E481" s="50" t="s">
        <v>113</v>
      </c>
      <c r="F481" s="51">
        <v>223</v>
      </c>
      <c r="G481" s="51">
        <v>9.23</v>
      </c>
      <c r="H481" s="51">
        <v>8.2100000000000009</v>
      </c>
      <c r="I481" s="51">
        <v>38</v>
      </c>
      <c r="J481" s="51">
        <v>199</v>
      </c>
      <c r="K481" s="52" t="s">
        <v>162</v>
      </c>
      <c r="L481" s="51">
        <v>18.489999999999998</v>
      </c>
    </row>
    <row r="482" spans="1:12" ht="15" x14ac:dyDescent="0.25">
      <c r="A482" s="25"/>
      <c r="B482" s="16"/>
      <c r="C482" s="11"/>
      <c r="D482" s="7" t="s">
        <v>29</v>
      </c>
      <c r="E482" s="50" t="s">
        <v>82</v>
      </c>
      <c r="F482" s="51">
        <v>240</v>
      </c>
      <c r="G482" s="51">
        <v>12.2</v>
      </c>
      <c r="H482" s="51">
        <v>13.08</v>
      </c>
      <c r="I482" s="51">
        <v>27.4</v>
      </c>
      <c r="J482" s="51">
        <v>315.5</v>
      </c>
      <c r="K482" s="52" t="s">
        <v>173</v>
      </c>
      <c r="L482" s="51">
        <v>39.770000000000003</v>
      </c>
    </row>
    <row r="483" spans="1:12" ht="15" x14ac:dyDescent="0.2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7" t="s">
        <v>31</v>
      </c>
      <c r="E484" s="50" t="s">
        <v>114</v>
      </c>
      <c r="F484" s="51">
        <v>200</v>
      </c>
      <c r="G484" s="51">
        <v>0.68</v>
      </c>
      <c r="H484" s="51">
        <v>0</v>
      </c>
      <c r="I484" s="51">
        <v>16.07</v>
      </c>
      <c r="J484" s="51">
        <v>64.5</v>
      </c>
      <c r="K484" s="52" t="s">
        <v>112</v>
      </c>
      <c r="L484" s="51">
        <v>9.75</v>
      </c>
    </row>
    <row r="485" spans="1:12" ht="15" x14ac:dyDescent="0.25">
      <c r="A485" s="25"/>
      <c r="B485" s="16"/>
      <c r="C485" s="11"/>
      <c r="D485" s="7" t="s">
        <v>32</v>
      </c>
      <c r="E485" s="50" t="s">
        <v>79</v>
      </c>
      <c r="F485" s="51">
        <v>40</v>
      </c>
      <c r="G485" s="51">
        <v>2</v>
      </c>
      <c r="H485" s="51">
        <v>0.5</v>
      </c>
      <c r="I485" s="51">
        <v>12</v>
      </c>
      <c r="J485" s="51">
        <v>100</v>
      </c>
      <c r="K485" s="52"/>
      <c r="L485" s="51">
        <v>2.5299999999999998</v>
      </c>
    </row>
    <row r="486" spans="1:12" ht="15" x14ac:dyDescent="0.25">
      <c r="A486" s="25"/>
      <c r="B486" s="16"/>
      <c r="C486" s="11"/>
      <c r="D486" s="7" t="s">
        <v>33</v>
      </c>
      <c r="E486" s="50" t="s">
        <v>80</v>
      </c>
      <c r="F486" s="51">
        <v>40</v>
      </c>
      <c r="G486" s="51">
        <v>1.91</v>
      </c>
      <c r="H486" s="51">
        <v>0.08</v>
      </c>
      <c r="I486" s="51">
        <v>12</v>
      </c>
      <c r="J486" s="51">
        <v>80</v>
      </c>
      <c r="K486" s="52"/>
      <c r="L486" s="51">
        <v>2.4700000000000002</v>
      </c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803</v>
      </c>
      <c r="G489" s="21">
        <f t="shared" ref="G489" si="350">SUM(G480:G488)</f>
        <v>27</v>
      </c>
      <c r="H489" s="21">
        <f t="shared" ref="H489:I489" si="351">SUM(H480:H488)</f>
        <v>27</v>
      </c>
      <c r="I489" s="21">
        <f t="shared" si="351"/>
        <v>108</v>
      </c>
      <c r="J489" s="21">
        <f t="shared" ref="J489" si="352">SUM(J480:J488)</f>
        <v>822.5</v>
      </c>
      <c r="K489" s="27"/>
      <c r="L489" s="21">
        <f t="shared" ref="L489" ca="1" si="353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 t="shared" ref="F494:I494" si="354">SUM(F490:F493)</f>
        <v>0</v>
      </c>
      <c r="G494" s="21">
        <f t="shared" si="354"/>
        <v>0</v>
      </c>
      <c r="H494" s="21">
        <f t="shared" si="354"/>
        <v>0</v>
      </c>
      <c r="I494" s="21">
        <f t="shared" si="354"/>
        <v>0</v>
      </c>
      <c r="J494" s="21">
        <f t="shared" ref="J494" si="355">SUM(J490:J493)</f>
        <v>0</v>
      </c>
      <c r="K494" s="27"/>
      <c r="L494" s="21">
        <f t="shared" ref="L494" ca="1" si="356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57">SUM(G495:G500)</f>
        <v>0</v>
      </c>
      <c r="H501" s="21">
        <f t="shared" ref="H501" si="358">SUM(H495:H500)</f>
        <v>0</v>
      </c>
      <c r="I501" s="21">
        <f t="shared" ref="I501" si="359">SUM(I495:I500)</f>
        <v>0</v>
      </c>
      <c r="J501" s="21">
        <f t="shared" ref="J501" si="360">SUM(J495:J500)</f>
        <v>0</v>
      </c>
      <c r="K501" s="27"/>
      <c r="L501" s="21">
        <f t="shared" ref="L501" ca="1" si="361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62">SUM(G502:G507)</f>
        <v>0</v>
      </c>
      <c r="H508" s="21">
        <f t="shared" ref="H508" si="363">SUM(H502:H507)</f>
        <v>0</v>
      </c>
      <c r="I508" s="21">
        <f t="shared" ref="I508" si="364">SUM(I502:I507)</f>
        <v>0</v>
      </c>
      <c r="J508" s="21">
        <f t="shared" ref="J508" si="365">SUM(J502:J507)</f>
        <v>0</v>
      </c>
      <c r="K508" s="27"/>
      <c r="L508" s="21">
        <f t="shared" ref="L508" ca="1" si="366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85" t="s">
        <v>4</v>
      </c>
      <c r="D509" s="86"/>
      <c r="E509" s="33"/>
      <c r="F509" s="34">
        <f>F475+F479+F489+F494+F501+F508</f>
        <v>1342</v>
      </c>
      <c r="G509" s="34">
        <f t="shared" ref="G509" si="367">G475+G479+G489+G494+G501+G508</f>
        <v>45</v>
      </c>
      <c r="H509" s="34">
        <f t="shared" ref="H509" si="368">H475+H479+H489+H494+H501+H508</f>
        <v>45</v>
      </c>
      <c r="I509" s="34">
        <f t="shared" ref="I509" si="369">I475+I479+I489+I494+I501+I508</f>
        <v>180</v>
      </c>
      <c r="J509" s="34">
        <f t="shared" ref="J509" si="370">J475+J479+J489+J494+J501+J508</f>
        <v>1410</v>
      </c>
      <c r="K509" s="35"/>
      <c r="L509" s="34">
        <f t="shared" ref="L509" ca="1" si="371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72">SUM(G510:G516)</f>
        <v>0</v>
      </c>
      <c r="H517" s="21">
        <f t="shared" ref="H517" si="373">SUM(H510:H516)</f>
        <v>0</v>
      </c>
      <c r="I517" s="21">
        <f t="shared" ref="I517" si="374">SUM(I510:I516)</f>
        <v>0</v>
      </c>
      <c r="J517" s="21">
        <f t="shared" ref="J517" si="375">SUM(J510:J516)</f>
        <v>0</v>
      </c>
      <c r="K517" s="27"/>
      <c r="L517" s="21">
        <f t="shared" si="344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76">SUM(G518:G520)</f>
        <v>0</v>
      </c>
      <c r="H521" s="21">
        <f t="shared" ref="H521" si="377">SUM(H518:H520)</f>
        <v>0</v>
      </c>
      <c r="I521" s="21">
        <f t="shared" ref="I521" si="378">SUM(I518:I520)</f>
        <v>0</v>
      </c>
      <c r="J521" s="21">
        <f t="shared" ref="J521" si="379">SUM(J518:J520)</f>
        <v>0</v>
      </c>
      <c r="K521" s="27"/>
      <c r="L521" s="21">
        <f t="shared" ref="L521" ca="1" si="380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81">SUM(G522:G530)</f>
        <v>0</v>
      </c>
      <c r="H531" s="21">
        <f t="shared" ref="H531" si="382">SUM(H522:H530)</f>
        <v>0</v>
      </c>
      <c r="I531" s="21">
        <f t="shared" ref="I531" si="383">SUM(I522:I530)</f>
        <v>0</v>
      </c>
      <c r="J531" s="21">
        <f t="shared" ref="J531" si="384">SUM(J522:J530)</f>
        <v>0</v>
      </c>
      <c r="K531" s="27"/>
      <c r="L531" s="21">
        <f t="shared" ref="L531" ca="1" si="385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86">SUM(G532:G535)</f>
        <v>0</v>
      </c>
      <c r="H536" s="21">
        <f t="shared" ref="H536" si="387">SUM(H532:H535)</f>
        <v>0</v>
      </c>
      <c r="I536" s="21">
        <f t="shared" ref="I536" si="388">SUM(I532:I535)</f>
        <v>0</v>
      </c>
      <c r="J536" s="21">
        <f t="shared" ref="J536" si="389">SUM(J532:J535)</f>
        <v>0</v>
      </c>
      <c r="K536" s="27"/>
      <c r="L536" s="21">
        <f t="shared" ref="L536" ca="1" si="390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391">SUM(G537:G542)</f>
        <v>0</v>
      </c>
      <c r="H543" s="21">
        <f t="shared" ref="H543" si="392">SUM(H537:H542)</f>
        <v>0</v>
      </c>
      <c r="I543" s="21">
        <f t="shared" ref="I543" si="393">SUM(I537:I542)</f>
        <v>0</v>
      </c>
      <c r="J543" s="21">
        <f t="shared" ref="J543" si="394">SUM(J537:J542)</f>
        <v>0</v>
      </c>
      <c r="K543" s="27"/>
      <c r="L543" s="21">
        <f t="shared" ref="L543" ca="1" si="395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396">SUM(G544:G549)</f>
        <v>0</v>
      </c>
      <c r="H550" s="21">
        <f t="shared" ref="H550" si="397">SUM(H544:H549)</f>
        <v>0</v>
      </c>
      <c r="I550" s="21">
        <f t="shared" ref="I550" si="398">SUM(I544:I549)</f>
        <v>0</v>
      </c>
      <c r="J550" s="21">
        <f t="shared" ref="J550" si="399">SUM(J544:J549)</f>
        <v>0</v>
      </c>
      <c r="K550" s="27"/>
      <c r="L550" s="21">
        <f t="shared" ref="L550" ca="1" si="400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85" t="s">
        <v>4</v>
      </c>
      <c r="D551" s="86"/>
      <c r="E551" s="33"/>
      <c r="F551" s="34">
        <f>F517+F521+F531+F536+F543+F550</f>
        <v>0</v>
      </c>
      <c r="G551" s="34">
        <f t="shared" ref="G551" si="401">G517+G521+G531+G536+G543+G550</f>
        <v>0</v>
      </c>
      <c r="H551" s="34">
        <f t="shared" ref="H551" si="402">H517+H521+H531+H536+H543+H550</f>
        <v>0</v>
      </c>
      <c r="I551" s="34">
        <f t="shared" ref="I551" si="403">I517+I521+I531+I536+I543+I550</f>
        <v>0</v>
      </c>
      <c r="J551" s="34">
        <f t="shared" ref="J551" si="404">J517+J521+J531+J536+J543+J550</f>
        <v>0</v>
      </c>
      <c r="K551" s="35"/>
      <c r="L551" s="34">
        <f t="shared" ref="L551" ca="1" si="405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06">SUM(G552:G558)</f>
        <v>0</v>
      </c>
      <c r="H559" s="21">
        <f t="shared" ref="H559" si="407">SUM(H552:H558)</f>
        <v>0</v>
      </c>
      <c r="I559" s="21">
        <f t="shared" ref="I559" si="408">SUM(I552:I558)</f>
        <v>0</v>
      </c>
      <c r="J559" s="21">
        <f t="shared" ref="J559" si="409">SUM(J552:J558)</f>
        <v>0</v>
      </c>
      <c r="K559" s="27"/>
      <c r="L559" s="21">
        <f t="shared" ref="L559" si="410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11">SUM(G560:G562)</f>
        <v>0</v>
      </c>
      <c r="H563" s="21">
        <f t="shared" ref="H563" si="412">SUM(H560:H562)</f>
        <v>0</v>
      </c>
      <c r="I563" s="21">
        <f t="shared" ref="I563" si="413">SUM(I560:I562)</f>
        <v>0</v>
      </c>
      <c r="J563" s="21">
        <f t="shared" ref="J563" si="414">SUM(J560:J562)</f>
        <v>0</v>
      </c>
      <c r="K563" s="27"/>
      <c r="L563" s="21">
        <f t="shared" ref="L563" ca="1" si="415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16">SUM(G564:G572)</f>
        <v>0</v>
      </c>
      <c r="H573" s="21">
        <f t="shared" ref="H573" si="417">SUM(H564:H572)</f>
        <v>0</v>
      </c>
      <c r="I573" s="21">
        <f t="shared" ref="I573" si="418">SUM(I564:I572)</f>
        <v>0</v>
      </c>
      <c r="J573" s="21">
        <f t="shared" ref="J573" si="419">SUM(J564:J572)</f>
        <v>0</v>
      </c>
      <c r="K573" s="27"/>
      <c r="L573" s="21">
        <f t="shared" ref="L573" ca="1" si="420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21">SUM(G574:G577)</f>
        <v>0</v>
      </c>
      <c r="H578" s="21">
        <f t="shared" ref="H578" si="422">SUM(H574:H577)</f>
        <v>0</v>
      </c>
      <c r="I578" s="21">
        <f t="shared" ref="I578" si="423">SUM(I574:I577)</f>
        <v>0</v>
      </c>
      <c r="J578" s="21">
        <f t="shared" ref="J578" si="424">SUM(J574:J577)</f>
        <v>0</v>
      </c>
      <c r="K578" s="27"/>
      <c r="L578" s="21">
        <f t="shared" ref="L578" ca="1" si="425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26">SUM(G579:G584)</f>
        <v>0</v>
      </c>
      <c r="H585" s="21">
        <f t="shared" ref="H585" si="427">SUM(H579:H584)</f>
        <v>0</v>
      </c>
      <c r="I585" s="21">
        <f t="shared" ref="I585" si="428">SUM(I579:I584)</f>
        <v>0</v>
      </c>
      <c r="J585" s="21">
        <f t="shared" ref="J585" si="429">SUM(J579:J584)</f>
        <v>0</v>
      </c>
      <c r="K585" s="27"/>
      <c r="L585" s="21">
        <f t="shared" ref="L585" ca="1" si="430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31">SUM(G586:G591)</f>
        <v>0</v>
      </c>
      <c r="H592" s="21">
        <f t="shared" ref="H592" si="432">SUM(H586:H591)</f>
        <v>0</v>
      </c>
      <c r="I592" s="21">
        <f t="shared" ref="I592" si="433">SUM(I586:I591)</f>
        <v>0</v>
      </c>
      <c r="J592" s="21">
        <f t="shared" ref="J592" si="434">SUM(J586:J591)</f>
        <v>0</v>
      </c>
      <c r="K592" s="27"/>
      <c r="L592" s="21">
        <f t="shared" ref="L592" ca="1" si="435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90" t="s">
        <v>4</v>
      </c>
      <c r="D593" s="91"/>
      <c r="E593" s="39"/>
      <c r="F593" s="40">
        <f>F559+F563+F573+F578+F585+F592</f>
        <v>0</v>
      </c>
      <c r="G593" s="40">
        <f t="shared" ref="G593" si="436">G559+G563+G573+G578+G585+G592</f>
        <v>0</v>
      </c>
      <c r="H593" s="40">
        <f t="shared" ref="H593" si="437">H559+H563+H573+H578+H585+H592</f>
        <v>0</v>
      </c>
      <c r="I593" s="40">
        <f t="shared" ref="I593" si="438">I559+I563+I573+I578+I585+I592</f>
        <v>0</v>
      </c>
      <c r="J593" s="40">
        <f t="shared" ref="J593" si="439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92" t="s">
        <v>5</v>
      </c>
      <c r="D594" s="92"/>
      <c r="E594" s="92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1396</v>
      </c>
      <c r="G594" s="42">
        <f t="shared" ref="G594:L594" si="440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45</v>
      </c>
      <c r="H594" s="42">
        <f t="shared" si="440"/>
        <v>45</v>
      </c>
      <c r="I594" s="42">
        <f t="shared" si="440"/>
        <v>180</v>
      </c>
      <c r="J594" s="42">
        <f t="shared" si="440"/>
        <v>1410</v>
      </c>
      <c r="K594" s="42"/>
      <c r="L594" s="42" t="e">
        <f t="shared" ca="1" si="440"/>
        <v>#DIV/0!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Специалист</cp:lastModifiedBy>
  <cp:lastPrinted>2025-01-23T05:02:58Z</cp:lastPrinted>
  <dcterms:created xsi:type="dcterms:W3CDTF">2022-05-16T14:23:56Z</dcterms:created>
  <dcterms:modified xsi:type="dcterms:W3CDTF">2025-09-03T07:06:43Z</dcterms:modified>
</cp:coreProperties>
</file>